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1"/>
  </bookViews>
  <sheets>
    <sheet name="Foglio1" sheetId="1" r:id="rId1"/>
    <sheet name="Complessivo" sheetId="2" r:id="rId2"/>
  </sheets>
  <definedNames>
    <definedName name="_xlnm._FilterDatabase" localSheetId="1" hidden="1">'Complessivo'!$A$7:$U$223</definedName>
    <definedName name="_xlnm.Print_Area" localSheetId="1">'Complessivo'!$A$1:$T$223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M3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UNA VOCE</t>
        </r>
      </text>
    </comment>
  </commentList>
</comments>
</file>

<file path=xl/sharedStrings.xml><?xml version="1.0" encoding="utf-8"?>
<sst xmlns="http://schemas.openxmlformats.org/spreadsheetml/2006/main" count="1194" uniqueCount="287">
  <si>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</si>
  <si>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</si>
  <si>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</si>
  <si>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</si>
  <si>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</si>
  <si>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</si>
  <si>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</si>
  <si>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</si>
  <si>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</si>
  <si>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</si>
  <si>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</si>
  <si>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</si>
  <si>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</si>
  <si>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</si>
  <si>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</si>
  <si>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</si>
  <si>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</si>
  <si>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</si>
  <si>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</si>
  <si>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</si>
  <si>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</si>
  <si>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</si>
  <si>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</si>
  <si>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</si>
  <si>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</si>
  <si>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</si>
  <si>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</si>
  <si>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</si>
  <si>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</si>
  <si>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</si>
  <si>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</si>
  <si>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</si>
  <si>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</si>
  <si>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</si>
  <si>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</si>
  <si>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</si>
  <si>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</si>
  <si>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</si>
  <si>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</si>
  <si>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</si>
  <si>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</si>
  <si>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Contributo iva</t>
  </si>
  <si>
    <t>TOT CONTR</t>
  </si>
  <si>
    <t>ToT costi ammessi</t>
  </si>
  <si>
    <t>Spesa ammessa</t>
  </si>
  <si>
    <t>TOT ammes</t>
  </si>
  <si>
    <t>Contrib. Costi</t>
  </si>
  <si>
    <t>Contrib. Iva</t>
  </si>
  <si>
    <t>SAL 1 - 20/12/03 - 31/03/05</t>
  </si>
  <si>
    <t>E-COOP</t>
  </si>
  <si>
    <t>Provvisorio</t>
  </si>
  <si>
    <t>Federazione Regionale della Unione Nazionale Cooperative Italiane UNCI 15- RIEPILOGO SPESE</t>
  </si>
  <si>
    <t>Ammessi provvisoriamente in attesa di verifica su prossimo sal</t>
  </si>
  <si>
    <t>UNCI Fed Puglia</t>
  </si>
  <si>
    <t>Pinto Leonardo, Colia Annito</t>
  </si>
  <si>
    <t>Lamacchia alessandro</t>
  </si>
  <si>
    <t>Cooperform Puglia</t>
  </si>
  <si>
    <t>Analisi requisiti area gare appalto</t>
  </si>
  <si>
    <t>Definizione sezioni portale</t>
  </si>
  <si>
    <t>definizione grafica portale</t>
  </si>
  <si>
    <t>messa online portale</t>
  </si>
  <si>
    <t>Ksolutions spa</t>
  </si>
  <si>
    <t>Definizione modello organizzativo</t>
  </si>
  <si>
    <t>Analisi requisiti area finanza agevolata</t>
  </si>
  <si>
    <t>analisi regquisiti gestione impresa</t>
  </si>
  <si>
    <t>Bon. Banc</t>
  </si>
  <si>
    <t>Licenza Kstar content management devel. Kit</t>
  </si>
  <si>
    <t>sviluppo architett. Portale</t>
  </si>
  <si>
    <t>sviluppo sw applicativo</t>
  </si>
  <si>
    <t>sviluppo sw applicat. Iteroperabilità</t>
  </si>
  <si>
    <t>Register.it</t>
  </si>
  <si>
    <t>SIMAR</t>
  </si>
  <si>
    <t>Carta credito</t>
  </si>
  <si>
    <t>Esibire il contratto di licenza d'uso e la documentazione relativa alle modalità di scelta del fornitore</t>
  </si>
  <si>
    <t>Esibire il contratto di fornitura del software, la documentazione relativa alle modalità di scelta del fornitore</t>
  </si>
  <si>
    <t>Esibire perizia giurata attestante la regolarità urbanistica e la disponibilità dell'immobile. Non ammissibili spese assicurative diverse dalla fideiussione</t>
  </si>
  <si>
    <t>Tributi non ammissibili</t>
  </si>
  <si>
    <t>spese di missioni ammissibili solo per il personale. Il riepilogativo porta iva sbagliata.</t>
  </si>
  <si>
    <t>Dall'estratto conto bancario si evince trattatasi di fideiussione su Misura 4.19 e non su 6.2 az C</t>
  </si>
  <si>
    <t>Fornire le condizioni economiche della fideiussione bancaria da cui desumere il costo del relativo premio. In caso contrario sarà stralcciato il contributo nel prossimo sal.</t>
  </si>
  <si>
    <t>II</t>
  </si>
  <si>
    <t>Recupero maggiori importi riconosciuti su SAL I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</si>
  <si>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</si>
  <si>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</si>
  <si>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</si>
  <si>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</si>
  <si>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</si>
  <si>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</si>
  <si>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</si>
  <si>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</si>
  <si>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</si>
  <si>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</si>
  <si>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</si>
  <si>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</si>
  <si>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Rendicontato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</si>
  <si>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</si>
  <si>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</si>
  <si>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</si>
  <si>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</si>
  <si>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</si>
  <si>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</si>
  <si>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</si>
  <si>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</si>
  <si>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</si>
  <si>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</si>
  <si>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</si>
  <si>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</si>
  <si>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</si>
  <si>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</si>
  <si>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UNCI - 15</t>
  </si>
  <si>
    <t>UNCI PUGLIA</t>
  </si>
  <si>
    <t>COOPERFORM PUGLIA</t>
  </si>
  <si>
    <t xml:space="preserve">LINKS </t>
  </si>
  <si>
    <t>ultimo s.a.l. NOV.2007-FEB.2008</t>
  </si>
  <si>
    <t>SAL 2 - 23/10/07 - 31/01/08</t>
  </si>
  <si>
    <t>LINKS</t>
  </si>
  <si>
    <t>N.RO 49 DIP. (10 a prog.)</t>
  </si>
  <si>
    <t xml:space="preserve">Manca la copia del contratto per i collaboratori a progetto. </t>
  </si>
  <si>
    <t>Utenze Telefoniche</t>
  </si>
  <si>
    <t>Telecom Italia Spa</t>
  </si>
  <si>
    <t>rid san paolo</t>
  </si>
  <si>
    <t>8S01100286</t>
  </si>
  <si>
    <t>rid mps</t>
  </si>
  <si>
    <t>8S01100097</t>
  </si>
  <si>
    <t>8S01100294</t>
  </si>
  <si>
    <t>8S01100120</t>
  </si>
  <si>
    <t>Servizio Idrico</t>
  </si>
  <si>
    <t>Acquedotto Pugliese</t>
  </si>
  <si>
    <t>2007.203.3190027</t>
  </si>
  <si>
    <t>bollettino postale</t>
  </si>
  <si>
    <t>Energia Elettrica</t>
  </si>
  <si>
    <t>Enel Distribuzione Spa</t>
  </si>
  <si>
    <t>750153201311515</t>
  </si>
  <si>
    <t>750121803625446</t>
  </si>
  <si>
    <t>750121803625643</t>
  </si>
  <si>
    <t>750153201311516</t>
  </si>
  <si>
    <t>Fornitura Gas</t>
  </si>
  <si>
    <t>Eni Spa</t>
  </si>
  <si>
    <t>20071211</t>
  </si>
  <si>
    <t>Spese per pulizie</t>
  </si>
  <si>
    <t>Tecnoservizi Srl</t>
  </si>
  <si>
    <t>525</t>
  </si>
  <si>
    <t>Bonifico bancario</t>
  </si>
  <si>
    <t>581</t>
  </si>
  <si>
    <t>664</t>
  </si>
  <si>
    <t>42208078 00035809</t>
  </si>
  <si>
    <t>Via Imbriani</t>
  </si>
  <si>
    <t>Via R. Scotellaro</t>
  </si>
  <si>
    <t>La fornit. di gas è a Roma ??</t>
  </si>
  <si>
    <t>Consulenza non nominativa. Manca contratto di consulenza, curriculum consulente, riepilogo giornaliero consulente, liberatoria in originale, copia fatture firmate e con timbro di annul.. Provvisoriamente non ammese.15/04/08 costi stralciati</t>
  </si>
  <si>
    <t>Costi Assicurativi</t>
  </si>
  <si>
    <t xml:space="preserve">Reale Mutua Ass. </t>
  </si>
  <si>
    <t xml:space="preserve">Polizza n.11080  </t>
  </si>
  <si>
    <t>bollettino pp.tt</t>
  </si>
  <si>
    <t>Tributi prov. Bari</t>
  </si>
  <si>
    <t>S.ES.I.T. Puglia SPA</t>
  </si>
  <si>
    <t xml:space="preserve"> FT n. 061238</t>
  </si>
  <si>
    <t>Spese condominiali</t>
  </si>
  <si>
    <t>Sig Tonti T.</t>
  </si>
  <si>
    <t>Assegno</t>
  </si>
  <si>
    <t>Affitto gennaio 2005</t>
  </si>
  <si>
    <t>Dott. Manfredi</t>
  </si>
  <si>
    <t>contratto del 26/7/01</t>
  </si>
  <si>
    <t>bonifico</t>
  </si>
  <si>
    <t>Affitto dic 2004</t>
  </si>
  <si>
    <t>Affitto nov 2004</t>
  </si>
  <si>
    <t>Affitto ott 2004</t>
  </si>
  <si>
    <t>Affitto set 2004</t>
  </si>
  <si>
    <t>Affitto ago 2004</t>
  </si>
  <si>
    <t>Affitto lug 2004</t>
  </si>
  <si>
    <t>Affitto giu 2004</t>
  </si>
  <si>
    <t>Affitto mag 2004</t>
  </si>
  <si>
    <t>Affitto apr 2004</t>
  </si>
  <si>
    <t>Affitto mar 2004</t>
  </si>
  <si>
    <t>Affitto fab 2004</t>
  </si>
  <si>
    <t>Affitto gen 2004</t>
  </si>
  <si>
    <t>contratto del 26/7/02</t>
  </si>
  <si>
    <t>Affitto feb 2004</t>
  </si>
  <si>
    <t>contratto del 26/7/03</t>
  </si>
  <si>
    <t>contratto del 26/7/04</t>
  </si>
  <si>
    <t>Utenze GAS</t>
  </si>
  <si>
    <t>AMGAS SRL</t>
  </si>
  <si>
    <t>FT n. 127994</t>
  </si>
  <si>
    <t>FT n. 235698</t>
  </si>
  <si>
    <t>FT n. 343886</t>
  </si>
  <si>
    <t>Utenze Elettriche</t>
  </si>
  <si>
    <t>ENEL Spa</t>
  </si>
  <si>
    <t>FT n.  720040900221427</t>
  </si>
  <si>
    <t>FT n.  720040900221428</t>
  </si>
  <si>
    <t>FT n.  720040900221429</t>
  </si>
  <si>
    <t>FT n.  720040900221421</t>
  </si>
  <si>
    <t>FT n.  720040900221422</t>
  </si>
  <si>
    <t>FT n.  720040900221423</t>
  </si>
  <si>
    <t>Telecom SPA</t>
  </si>
  <si>
    <t>FT n. 299014</t>
  </si>
  <si>
    <t>FT n. 490327</t>
  </si>
  <si>
    <t>FT n. 688759</t>
  </si>
  <si>
    <t>FT n. 896919</t>
  </si>
  <si>
    <t>FT n. 98352</t>
  </si>
  <si>
    <t>FT n. 30116</t>
  </si>
  <si>
    <t>Spese di pulizia</t>
  </si>
  <si>
    <t>Omnia Service</t>
  </si>
  <si>
    <t>FT n. 1395</t>
  </si>
  <si>
    <t>FT n. 2545</t>
  </si>
  <si>
    <t>FT n. 3657</t>
  </si>
  <si>
    <t xml:space="preserve">Spese di pulizia </t>
  </si>
  <si>
    <t>FT n. 4469</t>
  </si>
  <si>
    <t>FT n. 5283</t>
  </si>
  <si>
    <t>FT n. 6436</t>
  </si>
  <si>
    <t>FT n. 7055</t>
  </si>
  <si>
    <t>FT n. 8292</t>
  </si>
  <si>
    <t>FT n. 8885</t>
  </si>
  <si>
    <t>FT n. 10155</t>
  </si>
  <si>
    <t>FT n. 11102</t>
  </si>
  <si>
    <t>FT n. 11368</t>
  </si>
  <si>
    <t>FT n. 886</t>
  </si>
  <si>
    <t>Spese Varie</t>
  </si>
  <si>
    <t>FT n. 604030437</t>
  </si>
  <si>
    <t>Hotel</t>
  </si>
  <si>
    <t>Hotel Oriente</t>
  </si>
  <si>
    <t>Spese cancelleria</t>
  </si>
  <si>
    <t>FT N. 998</t>
  </si>
  <si>
    <t>FT N. 1710</t>
  </si>
  <si>
    <t>TipoLitografia BUX</t>
  </si>
  <si>
    <t>FT N.297</t>
  </si>
  <si>
    <t>Costo fidejussione per anticipazione progetto E-COOP ANNO 2004</t>
  </si>
  <si>
    <t>Banca di Credito Cooperativo di Bari scrl</t>
  </si>
  <si>
    <t>Bonifico</t>
  </si>
  <si>
    <t>Costo fidejussione per anticipazione progetto E-COOP ANNO 2005</t>
  </si>
  <si>
    <t>c.f.</t>
  </si>
  <si>
    <t>progetto di 54 mesi + 3</t>
  </si>
  <si>
    <t>III</t>
  </si>
  <si>
    <t>N.RO 46 DIP. (10 a prog.)</t>
  </si>
  <si>
    <t>Personal Computer</t>
  </si>
  <si>
    <t>Esprinet Spa</t>
  </si>
  <si>
    <t>Ricevuta bancaria</t>
  </si>
  <si>
    <t>Stampante</t>
  </si>
  <si>
    <t>Dell Spa</t>
  </si>
  <si>
    <t>Mediamarket Spa</t>
  </si>
  <si>
    <t>Vasm Computer</t>
  </si>
  <si>
    <t>59/06</t>
  </si>
  <si>
    <t>personal Computer</t>
  </si>
  <si>
    <t>120/07</t>
  </si>
  <si>
    <t>UniEuro Spa</t>
  </si>
  <si>
    <t>2381/120</t>
  </si>
  <si>
    <t>Cassa</t>
  </si>
  <si>
    <t>8S01100261</t>
  </si>
  <si>
    <t>8S00056883</t>
  </si>
  <si>
    <t>8S00053245</t>
  </si>
  <si>
    <t>8S00055947</t>
  </si>
  <si>
    <t>8S00054548</t>
  </si>
  <si>
    <t>8S00055992</t>
  </si>
  <si>
    <t>4220808800001319</t>
  </si>
  <si>
    <t>rid  san paolo</t>
  </si>
  <si>
    <t>8S00226171</t>
  </si>
  <si>
    <t>4220808800006986</t>
  </si>
  <si>
    <t>8S00226565</t>
  </si>
  <si>
    <t>8S0223900</t>
  </si>
  <si>
    <t>8S0226195</t>
  </si>
  <si>
    <t>8S0226617</t>
  </si>
  <si>
    <t>8S0225907</t>
  </si>
  <si>
    <t>2008.203.0345370</t>
  </si>
  <si>
    <t>2008.203.1231421</t>
  </si>
  <si>
    <t>22/04/208</t>
  </si>
  <si>
    <t>750121803625644</t>
  </si>
  <si>
    <t>750121803625447</t>
  </si>
  <si>
    <t>750153201311517</t>
  </si>
  <si>
    <t>750153201311518</t>
  </si>
  <si>
    <t>750153201311519</t>
  </si>
  <si>
    <t>750153201311511</t>
  </si>
  <si>
    <t>750153201311512</t>
  </si>
  <si>
    <t>42</t>
  </si>
  <si>
    <t>bonifico mps</t>
  </si>
  <si>
    <t>102</t>
  </si>
  <si>
    <t>bonifico carime</t>
  </si>
  <si>
    <t>181</t>
  </si>
  <si>
    <t>247</t>
  </si>
  <si>
    <t>318</t>
  </si>
  <si>
    <t>SAL 3 - 01/02/08 - 30/06/08</t>
  </si>
  <si>
    <t>TOT SAL 3</t>
  </si>
  <si>
    <t>SAL 3</t>
  </si>
  <si>
    <t>ant</t>
  </si>
  <si>
    <t>manca dimostrazione pagamento</t>
  </si>
  <si>
    <t>manca liberatoria del fornitore</t>
  </si>
  <si>
    <t>manca liberatoria del fornitore
manca dimostrazione pagamento</t>
  </si>
  <si>
    <t>a/b 06893 55223 mps</t>
  </si>
  <si>
    <t>contanti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</si>
</sst>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</numFmts>
  <fonts count="24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sz val="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3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4" fillId="0" borderId="2" xfId="0" applyNumberFormat="1" applyFont="1" applyFill="1" applyBorder="1" applyAlignment="1">
      <alignment wrapText="1"/>
    </xf>
    <xf numFmtId="178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3" borderId="4" xfId="0" applyFont="1" applyFill="1" applyBorder="1" applyAlignment="1">
      <alignment horizontal="left"/>
    </xf>
    <xf numFmtId="9" fontId="9" fillId="0" borderId="0" xfId="0" applyNumberFormat="1" applyFont="1" applyBorder="1" applyAlignment="1">
      <alignment/>
    </xf>
    <xf numFmtId="4" fontId="1" fillId="3" borderId="4" xfId="0" applyNumberFormat="1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3" borderId="15" xfId="0" applyNumberFormat="1" applyFont="1" applyFill="1" applyBorder="1" applyAlignment="1">
      <alignment horizontal="center" wrapText="1"/>
    </xf>
    <xf numFmtId="4" fontId="1" fillId="3" borderId="16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0" fontId="3" fillId="2" borderId="2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/>
    </xf>
    <xf numFmtId="14" fontId="13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4" fillId="0" borderId="15" xfId="0" applyNumberFormat="1" applyFont="1" applyBorder="1" applyAlignment="1">
      <alignment horizontal="right"/>
    </xf>
    <xf numFmtId="0" fontId="9" fillId="4" borderId="0" xfId="0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171" fontId="3" fillId="4" borderId="2" xfId="19" applyNumberFormat="1" applyFont="1" applyFill="1" applyBorder="1" applyAlignment="1">
      <alignment horizontal="right"/>
    </xf>
    <xf numFmtId="4" fontId="1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4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14" fillId="4" borderId="2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 applyProtection="1">
      <alignment horizontal="right"/>
      <protection/>
    </xf>
    <xf numFmtId="0" fontId="3" fillId="4" borderId="5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8" fillId="4" borderId="3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178" fontId="3" fillId="4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5" fillId="4" borderId="5" xfId="0" applyNumberFormat="1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right" wrapText="1"/>
    </xf>
    <xf numFmtId="14" fontId="13" fillId="0" borderId="1" xfId="0" applyNumberFormat="1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3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wrapText="1"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4" borderId="0" xfId="0" applyNumberFormat="1" applyFont="1" applyFill="1" applyBorder="1" applyAlignment="1">
      <alignment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5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14" fontId="3" fillId="5" borderId="2" xfId="0" applyNumberFormat="1" applyFont="1" applyFill="1" applyBorder="1" applyAlignment="1">
      <alignment/>
    </xf>
    <xf numFmtId="14" fontId="3" fillId="5" borderId="2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7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4" fontId="20" fillId="0" borderId="18" xfId="0" applyNumberFormat="1" applyFont="1" applyBorder="1" applyAlignment="1">
      <alignment/>
    </xf>
    <xf numFmtId="0" fontId="20" fillId="0" borderId="15" xfId="0" applyFont="1" applyBorder="1" applyAlignment="1">
      <alignment/>
    </xf>
    <xf numFmtId="4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10" fontId="15" fillId="0" borderId="8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10" fontId="15" fillId="0" borderId="11" xfId="0" applyNumberFormat="1" applyFont="1" applyBorder="1" applyAlignment="1">
      <alignment/>
    </xf>
    <xf numFmtId="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5" fillId="0" borderId="8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4" fontId="23" fillId="0" borderId="0" xfId="0" applyNumberFormat="1" applyFont="1" applyAlignment="1">
      <alignment/>
    </xf>
    <xf numFmtId="4" fontId="3" fillId="4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4" fontId="7" fillId="0" borderId="11" xfId="0" applyNumberFormat="1" applyFont="1" applyBorder="1" applyAlignment="1" applyProtection="1">
      <alignment horizontal="right"/>
      <protection/>
    </xf>
    <xf numFmtId="4" fontId="1" fillId="0" borderId="6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20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3" fillId="5" borderId="7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4" fontId="4" fillId="0" borderId="2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workbookViewId="0" topLeftCell="A1">
      <selection activeCell="J26" sqref="J26"/>
    </sheetView>
  </sheetViews>
  <sheetFormatPr defaultColWidth="9.140625" defaultRowHeight="12.75"/>
  <cols>
    <col min="1" max="1" width="9.140625" style="197" customWidth="1"/>
    <col min="2" max="2" width="9.7109375" style="197" customWidth="1"/>
    <col min="3" max="3" width="9.421875" style="197" customWidth="1"/>
    <col min="4" max="4" width="11.140625" style="197" customWidth="1"/>
    <col min="5" max="5" width="10.8515625" style="197" customWidth="1"/>
    <col min="6" max="6" width="10.57421875" style="197" customWidth="1"/>
    <col min="7" max="7" width="10.8515625" style="197" customWidth="1"/>
    <col min="8" max="8" width="10.00390625" style="197" customWidth="1"/>
    <col min="9" max="9" width="11.28125" style="197" customWidth="1"/>
    <col min="10" max="10" width="10.140625" style="197" customWidth="1"/>
    <col min="11" max="11" width="10.00390625" style="197" customWidth="1"/>
    <col min="12" max="12" width="11.28125" style="197" customWidth="1"/>
    <col min="13" max="16384" width="9.140625" style="197" customWidth="1"/>
  </cols>
  <sheetData>
    <row r="2" spans="1:11" ht="12.75">
      <c r="A2" s="253" t="s">
        <v>109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6" spans="1:10" ht="12.75">
      <c r="A6" s="198" t="s">
        <v>0</v>
      </c>
      <c r="B6" s="199"/>
      <c r="C6" s="199"/>
      <c r="D6" s="200" t="s">
        <v>49</v>
      </c>
      <c r="E6" s="201"/>
      <c r="I6" s="197" t="s">
        <v>82</v>
      </c>
      <c r="J6" s="202">
        <v>37974</v>
      </c>
    </row>
    <row r="7" spans="1:10" ht="12.75">
      <c r="A7" s="203" t="s">
        <v>34</v>
      </c>
      <c r="B7" s="204"/>
      <c r="C7" s="204"/>
      <c r="D7" s="205">
        <f>+Complessivo!F2</f>
        <v>996500</v>
      </c>
      <c r="E7" s="206">
        <f>+Complessivo!H2</f>
        <v>0.8933929119919718</v>
      </c>
      <c r="F7" s="207"/>
      <c r="G7" s="207"/>
      <c r="I7" s="197" t="s">
        <v>83</v>
      </c>
      <c r="J7" s="202">
        <v>39721</v>
      </c>
    </row>
    <row r="8" spans="1:9" ht="12.75">
      <c r="A8" s="203" t="s">
        <v>35</v>
      </c>
      <c r="B8" s="204"/>
      <c r="C8" s="204"/>
      <c r="D8" s="205">
        <f>+Complessivo!F3</f>
        <v>647712</v>
      </c>
      <c r="E8" s="206">
        <f>+Complessivo!H3</f>
        <v>0.8934108429672447</v>
      </c>
      <c r="I8" s="208" t="s">
        <v>230</v>
      </c>
    </row>
    <row r="9" spans="1:5" ht="12.75">
      <c r="A9" s="203" t="s">
        <v>36</v>
      </c>
      <c r="B9" s="204"/>
      <c r="C9" s="204"/>
      <c r="D9" s="205">
        <f>+Complessivo!F4</f>
        <v>105861.6</v>
      </c>
      <c r="E9" s="206">
        <f>+Complessivo!H4</f>
        <v>0.31853781658316144</v>
      </c>
    </row>
    <row r="10" spans="1:10" ht="12.75">
      <c r="A10" s="209" t="s">
        <v>37</v>
      </c>
      <c r="B10" s="210"/>
      <c r="C10" s="210"/>
      <c r="D10" s="211">
        <f>+Complessivo!F5</f>
        <v>753573.6</v>
      </c>
      <c r="E10" s="212">
        <f>+Complessivo!H5</f>
        <v>0.8126530001104073</v>
      </c>
      <c r="I10" s="208" t="s">
        <v>84</v>
      </c>
      <c r="J10" s="213">
        <v>0.65</v>
      </c>
    </row>
    <row r="12" spans="4:6" ht="12.75">
      <c r="D12" s="214" t="s">
        <v>85</v>
      </c>
      <c r="E12" s="214" t="s">
        <v>86</v>
      </c>
      <c r="F12" s="214" t="s">
        <v>87</v>
      </c>
    </row>
    <row r="13" spans="1:6" ht="12.75">
      <c r="A13" s="215" t="s">
        <v>6</v>
      </c>
      <c r="B13" s="199"/>
      <c r="C13" s="199"/>
      <c r="D13" s="216">
        <f>+Complessivo!M9</f>
        <v>619660.36</v>
      </c>
      <c r="E13" s="217">
        <f>+Complessivo!M13</f>
        <v>26655.870000000054</v>
      </c>
      <c r="F13" s="205">
        <f>+D13-E13</f>
        <v>593004.49</v>
      </c>
    </row>
    <row r="14" spans="1:6" ht="12.75">
      <c r="A14" s="203" t="s">
        <v>7</v>
      </c>
      <c r="B14" s="204"/>
      <c r="C14" s="204"/>
      <c r="D14" s="205">
        <f>+Complessivo!M23</f>
        <v>0</v>
      </c>
      <c r="E14" s="218">
        <f>+Complessivo!M27</f>
        <v>0</v>
      </c>
      <c r="F14" s="205">
        <f aca="true" t="shared" si="0" ref="F14:F19">+D14-E14</f>
        <v>0</v>
      </c>
    </row>
    <row r="15" spans="1:6" ht="12.75">
      <c r="A15" s="203" t="s">
        <v>1</v>
      </c>
      <c r="B15" s="204"/>
      <c r="C15" s="204"/>
      <c r="D15" s="205">
        <f>+Complessivo!M40</f>
        <v>105000</v>
      </c>
      <c r="E15" s="218">
        <f>+Complessivo!M44</f>
        <v>0</v>
      </c>
      <c r="F15" s="205">
        <f t="shared" si="0"/>
        <v>105000</v>
      </c>
    </row>
    <row r="16" spans="1:6" ht="12.75">
      <c r="A16" s="203" t="s">
        <v>8</v>
      </c>
      <c r="B16" s="204"/>
      <c r="C16" s="204"/>
      <c r="D16" s="205">
        <f>+Complessivo!M52</f>
        <v>175000</v>
      </c>
      <c r="E16" s="218">
        <f>+Complessivo!M56</f>
        <v>25000</v>
      </c>
      <c r="F16" s="205">
        <f t="shared" si="0"/>
        <v>150000</v>
      </c>
    </row>
    <row r="17" spans="1:6" ht="12.75">
      <c r="A17" s="203" t="s">
        <v>23</v>
      </c>
      <c r="B17" s="204"/>
      <c r="C17" s="204"/>
      <c r="D17" s="205">
        <f>+Complessivo!M64</f>
        <v>11639.64</v>
      </c>
      <c r="E17" s="218">
        <f>+Complessivo!M68</f>
        <v>120.57999999999993</v>
      </c>
      <c r="F17" s="205">
        <f t="shared" si="0"/>
        <v>11519.06</v>
      </c>
    </row>
    <row r="18" spans="1:6" ht="12.75">
      <c r="A18" s="203" t="s">
        <v>9</v>
      </c>
      <c r="B18" s="204"/>
      <c r="C18" s="204"/>
      <c r="D18" s="205">
        <f>+Complessivo!M109</f>
        <v>10000</v>
      </c>
      <c r="E18" s="218">
        <f>+Complessivo!M113</f>
        <v>10000</v>
      </c>
      <c r="F18" s="205">
        <f t="shared" si="0"/>
        <v>0</v>
      </c>
    </row>
    <row r="19" spans="1:6" ht="12.75">
      <c r="A19" s="209" t="s">
        <v>10</v>
      </c>
      <c r="B19" s="210"/>
      <c r="C19" s="210"/>
      <c r="D19" s="211">
        <f>+Complessivo!M119</f>
        <v>75200</v>
      </c>
      <c r="E19" s="219">
        <f>+Complessivo!M123</f>
        <v>44457.5132</v>
      </c>
      <c r="F19" s="205">
        <f t="shared" si="0"/>
        <v>30742.4868</v>
      </c>
    </row>
    <row r="20" spans="4:6" ht="12.75">
      <c r="D20" s="220">
        <f>SUM(D13:D19)</f>
        <v>996500</v>
      </c>
      <c r="E20" s="220">
        <f>SUM(E13:E19)</f>
        <v>106233.96320000006</v>
      </c>
      <c r="F20" s="220">
        <f>SUM(F13:F19)</f>
        <v>890266.0368</v>
      </c>
    </row>
    <row r="22" spans="4:12" ht="21">
      <c r="D22" s="221" t="s">
        <v>21</v>
      </c>
      <c r="E22" s="221" t="s">
        <v>88</v>
      </c>
      <c r="F22" s="222" t="s">
        <v>89</v>
      </c>
      <c r="G22" s="221" t="s">
        <v>22</v>
      </c>
      <c r="H22" s="221" t="s">
        <v>90</v>
      </c>
      <c r="I22" s="222" t="s">
        <v>91</v>
      </c>
      <c r="J22" s="221" t="s">
        <v>92</v>
      </c>
      <c r="K22" s="221" t="s">
        <v>93</v>
      </c>
      <c r="L22" s="221" t="s">
        <v>94</v>
      </c>
    </row>
    <row r="23" spans="1:12" ht="12.75">
      <c r="A23" s="228" t="s">
        <v>95</v>
      </c>
      <c r="B23" s="228"/>
      <c r="C23" s="228"/>
      <c r="D23" s="223">
        <f>+Complessivo!M2</f>
        <v>890266.0367999999</v>
      </c>
      <c r="E23" s="223">
        <f>+Complessivo!N2</f>
        <v>51878.342959999994</v>
      </c>
      <c r="F23" s="223">
        <f>+Complessivo!O2</f>
        <v>942144.3797599999</v>
      </c>
      <c r="G23" s="223">
        <f>+Complessivo!P2</f>
        <v>578672.92392</v>
      </c>
      <c r="H23" s="223">
        <f>+Complessivo!Q2</f>
        <v>33720.922924000006</v>
      </c>
      <c r="I23" s="223">
        <f>+Complessivo!R2</f>
        <v>612393.846844</v>
      </c>
      <c r="J23" s="223">
        <f>+Complessivo!S2</f>
        <v>226072.07999999996</v>
      </c>
      <c r="K23" s="223">
        <f>+Complessivo!T2</f>
        <v>386321.766844</v>
      </c>
      <c r="L23" s="223"/>
    </row>
    <row r="24" spans="1:12" ht="12.75">
      <c r="A24" s="207" t="s">
        <v>48</v>
      </c>
      <c r="B24" s="207"/>
      <c r="D24" s="220">
        <f>+Complessivo!M3</f>
        <v>312380.87666666665</v>
      </c>
      <c r="E24" s="220">
        <f>+Complessivo!N3</f>
        <v>54078.81333333333</v>
      </c>
      <c r="F24" s="220">
        <f>+Complessivo!O3</f>
        <v>366459.69</v>
      </c>
      <c r="G24" s="220">
        <f>+Complessivo!P3</f>
        <v>203047.56983333334</v>
      </c>
      <c r="H24" s="220">
        <f>+Complessivo!Q3</f>
        <v>35151.22866666667</v>
      </c>
      <c r="I24" s="220">
        <f>+Complessivo!R3</f>
        <v>238198.7985</v>
      </c>
      <c r="J24" s="220">
        <f>+Complessivo!S3</f>
        <v>89324.5494375</v>
      </c>
      <c r="K24" s="220">
        <f>+Complessivo!T3</f>
        <v>148874.24906250002</v>
      </c>
      <c r="L24" s="220"/>
    </row>
    <row r="25" spans="1:12" ht="12.75">
      <c r="A25" s="207" t="s">
        <v>114</v>
      </c>
      <c r="B25" s="220"/>
      <c r="D25" s="220">
        <f>+Complessivo!M4</f>
        <v>316535.23013333336</v>
      </c>
      <c r="E25" s="220">
        <f>+Complessivo!N4</f>
        <v>-2200.4703733333336</v>
      </c>
      <c r="F25" s="220">
        <f>+Complessivo!O4</f>
        <v>314334.75976</v>
      </c>
      <c r="G25" s="220">
        <f>+Complessivo!P4</f>
        <v>205747.89958666667</v>
      </c>
      <c r="H25" s="220">
        <f>+Complessivo!Q4</f>
        <v>-1430.3057426666664</v>
      </c>
      <c r="I25" s="220">
        <f>+Complessivo!R4</f>
        <v>204317.59384400002</v>
      </c>
      <c r="J25" s="220">
        <f>+Complessivo!S4</f>
        <v>76619.0976915</v>
      </c>
      <c r="K25" s="220">
        <f>+Complessivo!T4</f>
        <v>127698.4961525</v>
      </c>
      <c r="L25" s="229">
        <v>315086.64</v>
      </c>
    </row>
    <row r="26" spans="1:12" ht="12.75">
      <c r="A26" s="207" t="s">
        <v>278</v>
      </c>
      <c r="B26" s="220"/>
      <c r="D26" s="220">
        <f>+Complessivo!M5</f>
        <v>261349.93</v>
      </c>
      <c r="E26" s="220">
        <f>+Complessivo!N5</f>
        <v>0</v>
      </c>
      <c r="F26" s="220">
        <f>+Complessivo!O5</f>
        <v>261349.93</v>
      </c>
      <c r="G26" s="220">
        <f>+Complessivo!P5</f>
        <v>169877.4545</v>
      </c>
      <c r="H26" s="220">
        <f>+Complessivo!Q5</f>
        <v>0</v>
      </c>
      <c r="I26" s="220">
        <f>+Complessivo!R5</f>
        <v>169877.4545</v>
      </c>
      <c r="J26" s="220">
        <f>+Complessivo!S5</f>
        <v>60128.43287099998</v>
      </c>
      <c r="K26" s="223">
        <f>+Complessivo!T5</f>
        <v>109749.02162900001</v>
      </c>
      <c r="L26" s="220"/>
    </row>
    <row r="27" spans="1:12" ht="12.75">
      <c r="A27" s="207"/>
      <c r="B27" s="220"/>
      <c r="D27" s="220"/>
      <c r="E27" s="220"/>
      <c r="F27" s="220"/>
      <c r="G27" s="220"/>
      <c r="H27" s="220"/>
      <c r="I27" s="220"/>
      <c r="J27" s="220"/>
      <c r="K27" s="220"/>
      <c r="L27" s="207"/>
    </row>
    <row r="28" spans="1:12" ht="12.75">
      <c r="A28" s="207"/>
      <c r="B28" s="220"/>
      <c r="D28" s="220"/>
      <c r="E28" s="220"/>
      <c r="F28" s="220"/>
      <c r="G28" s="220"/>
      <c r="H28" s="220"/>
      <c r="I28" s="220"/>
      <c r="J28" s="220"/>
      <c r="K28" s="220"/>
      <c r="L28" s="207"/>
    </row>
    <row r="29" spans="1:12" ht="12.75">
      <c r="A29" s="207"/>
      <c r="B29" s="220"/>
      <c r="D29" s="220"/>
      <c r="E29" s="220"/>
      <c r="F29" s="223"/>
      <c r="G29" s="220"/>
      <c r="H29" s="220"/>
      <c r="I29" s="223"/>
      <c r="J29" s="220"/>
      <c r="K29" s="223"/>
      <c r="L29" s="220"/>
    </row>
    <row r="30" spans="5:6" ht="12.75">
      <c r="E30" s="224"/>
      <c r="F30" s="225"/>
    </row>
    <row r="31" ht="12.75">
      <c r="E31" s="224"/>
    </row>
    <row r="32" spans="1:11" ht="38.25">
      <c r="A32" s="254" t="s">
        <v>96</v>
      </c>
      <c r="B32" s="255"/>
      <c r="C32" s="255"/>
      <c r="D32" s="255"/>
      <c r="E32" s="255"/>
      <c r="F32" s="255"/>
      <c r="G32" s="255"/>
      <c r="H32" s="256"/>
      <c r="I32" s="226" t="s">
        <v>97</v>
      </c>
      <c r="J32" s="226" t="s">
        <v>98</v>
      </c>
      <c r="K32" s="227" t="s">
        <v>99</v>
      </c>
    </row>
    <row r="33" spans="1:11" ht="12.75">
      <c r="A33" s="204" t="s">
        <v>110</v>
      </c>
      <c r="B33" s="204"/>
      <c r="C33" s="234" t="s">
        <v>229</v>
      </c>
      <c r="D33" s="260">
        <v>93019890727</v>
      </c>
      <c r="E33" s="260"/>
      <c r="F33" s="204"/>
      <c r="G33" s="204"/>
      <c r="H33" s="204"/>
      <c r="I33" s="196"/>
      <c r="J33" s="257"/>
      <c r="K33" s="204"/>
    </row>
    <row r="34" spans="1:11" ht="12.75">
      <c r="A34" s="204" t="s">
        <v>111</v>
      </c>
      <c r="B34" s="204"/>
      <c r="C34" s="234" t="s">
        <v>229</v>
      </c>
      <c r="D34" s="261">
        <v>93188330729</v>
      </c>
      <c r="E34" s="261"/>
      <c r="F34" s="204"/>
      <c r="G34" s="204"/>
      <c r="H34" s="204"/>
      <c r="I34" s="196"/>
      <c r="J34" s="258"/>
      <c r="K34" s="204"/>
    </row>
    <row r="35" spans="1:11" ht="12.75">
      <c r="A35" s="204" t="s">
        <v>112</v>
      </c>
      <c r="B35" s="204"/>
      <c r="C35" s="234" t="s">
        <v>229</v>
      </c>
      <c r="D35" s="261"/>
      <c r="E35" s="261"/>
      <c r="F35" s="252">
        <v>109749.02</v>
      </c>
      <c r="G35" s="204"/>
      <c r="H35" s="204"/>
      <c r="I35" s="196"/>
      <c r="J35" s="258"/>
      <c r="K35" s="204"/>
    </row>
    <row r="36" spans="1:11" ht="12.75">
      <c r="A36" s="204"/>
      <c r="B36" s="204"/>
      <c r="C36" s="204"/>
      <c r="D36" s="204"/>
      <c r="E36" s="204"/>
      <c r="F36" s="204"/>
      <c r="G36" s="204"/>
      <c r="H36" s="204"/>
      <c r="I36" s="196"/>
      <c r="J36" s="258"/>
      <c r="K36" s="204"/>
    </row>
    <row r="37" spans="1:11" ht="12.75">
      <c r="A37" s="204"/>
      <c r="B37" s="204"/>
      <c r="C37" s="204"/>
      <c r="D37" s="204"/>
      <c r="E37" s="204"/>
      <c r="F37" s="204"/>
      <c r="G37" s="204"/>
      <c r="H37" s="204"/>
      <c r="I37" s="196"/>
      <c r="J37" s="258"/>
      <c r="K37" s="204"/>
    </row>
    <row r="38" spans="1:11" ht="12.75">
      <c r="A38" s="204"/>
      <c r="B38" s="204"/>
      <c r="C38" s="204"/>
      <c r="D38" s="204"/>
      <c r="E38" s="204"/>
      <c r="F38" s="204"/>
      <c r="G38" s="204"/>
      <c r="H38" s="204"/>
      <c r="I38" s="196"/>
      <c r="J38" s="258"/>
      <c r="K38" s="204"/>
    </row>
    <row r="39" spans="1:11" ht="12.75">
      <c r="A39" s="204"/>
      <c r="B39" s="204"/>
      <c r="C39" s="204"/>
      <c r="D39" s="204"/>
      <c r="E39" s="204"/>
      <c r="F39" s="204"/>
      <c r="G39" s="204"/>
      <c r="H39" s="204"/>
      <c r="I39" s="196"/>
      <c r="J39" s="258"/>
      <c r="K39" s="204"/>
    </row>
    <row r="40" spans="1:11" ht="12.75">
      <c r="A40" s="204"/>
      <c r="B40" s="204"/>
      <c r="C40" s="204"/>
      <c r="D40" s="204"/>
      <c r="E40" s="204"/>
      <c r="F40" s="204"/>
      <c r="G40" s="204"/>
      <c r="H40" s="204"/>
      <c r="I40" s="196"/>
      <c r="J40" s="258"/>
      <c r="K40" s="204"/>
    </row>
    <row r="41" ht="12.75">
      <c r="E41" s="224"/>
    </row>
    <row r="42" spans="1:11" ht="12.75">
      <c r="A42" s="259" t="s">
        <v>100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  <row r="45" spans="1:11" ht="36" customHeight="1">
      <c r="A45" s="262" t="s">
        <v>101</v>
      </c>
      <c r="B45" s="262"/>
      <c r="C45" s="262"/>
      <c r="D45" s="262"/>
      <c r="E45" s="262"/>
      <c r="F45" s="262"/>
      <c r="G45" s="263" t="s">
        <v>113</v>
      </c>
      <c r="H45" s="264"/>
      <c r="I45" s="264"/>
      <c r="J45" s="264"/>
      <c r="K45" s="265"/>
    </row>
    <row r="46" spans="1:11" ht="25.5" customHeight="1">
      <c r="A46" s="262" t="s">
        <v>102</v>
      </c>
      <c r="B46" s="262"/>
      <c r="C46" s="262"/>
      <c r="D46" s="262"/>
      <c r="E46" s="262"/>
      <c r="F46" s="262"/>
      <c r="G46" s="254"/>
      <c r="H46" s="255"/>
      <c r="I46" s="255"/>
      <c r="J46" s="255"/>
      <c r="K46" s="256"/>
    </row>
    <row r="47" spans="1:11" ht="23.25" customHeight="1">
      <c r="A47" s="262" t="s">
        <v>103</v>
      </c>
      <c r="B47" s="262"/>
      <c r="C47" s="262"/>
      <c r="D47" s="262"/>
      <c r="E47" s="262"/>
      <c r="F47" s="262"/>
      <c r="G47" s="254"/>
      <c r="H47" s="255"/>
      <c r="I47" s="255"/>
      <c r="J47" s="255"/>
      <c r="K47" s="256"/>
    </row>
    <row r="48" ht="26.25" customHeight="1">
      <c r="A48" s="197" t="s">
        <v>104</v>
      </c>
    </row>
    <row r="49" spans="1:11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</row>
    <row r="50" spans="1:11" ht="24.75" customHeight="1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</row>
    <row r="51" spans="1:11" ht="24.75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</row>
    <row r="52" spans="1:11" ht="24.75" customHeight="1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1" ht="24.75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</row>
    <row r="55" spans="1:11" ht="12.7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</row>
    <row r="56" spans="1:11" ht="12.7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  <row r="58" spans="1:9" ht="12.75">
      <c r="A58" s="266" t="s">
        <v>105</v>
      </c>
      <c r="B58" s="266"/>
      <c r="C58" s="266"/>
      <c r="D58" s="266" t="s">
        <v>106</v>
      </c>
      <c r="E58" s="266"/>
      <c r="F58" s="266"/>
      <c r="G58" s="266" t="s">
        <v>107</v>
      </c>
      <c r="H58" s="266"/>
      <c r="I58" s="266"/>
    </row>
    <row r="59" spans="1:9" ht="23.25" customHeight="1">
      <c r="A59" s="266"/>
      <c r="B59" s="266"/>
      <c r="C59" s="266"/>
      <c r="D59" s="254" t="s">
        <v>108</v>
      </c>
      <c r="E59" s="255"/>
      <c r="F59" s="256"/>
      <c r="G59" s="266"/>
      <c r="H59" s="266"/>
      <c r="I59" s="266"/>
    </row>
    <row r="60" spans="1:9" ht="23.25" customHeight="1">
      <c r="A60" s="266"/>
      <c r="B60" s="266"/>
      <c r="C60" s="266"/>
      <c r="D60" s="266"/>
      <c r="E60" s="266"/>
      <c r="F60" s="266"/>
      <c r="G60" s="266"/>
      <c r="H60" s="266"/>
      <c r="I60" s="266"/>
    </row>
    <row r="61" spans="1:9" ht="23.25" customHeight="1">
      <c r="A61" s="266"/>
      <c r="B61" s="266"/>
      <c r="C61" s="266"/>
      <c r="D61" s="266"/>
      <c r="E61" s="266"/>
      <c r="F61" s="266"/>
      <c r="G61" s="266"/>
      <c r="H61" s="266"/>
      <c r="I61" s="266"/>
    </row>
  </sheetData>
  <mergeCells count="25">
    <mergeCell ref="A61:C61"/>
    <mergeCell ref="D61:F61"/>
    <mergeCell ref="G61:I61"/>
    <mergeCell ref="A59:C59"/>
    <mergeCell ref="D59:F59"/>
    <mergeCell ref="G59:I59"/>
    <mergeCell ref="A60:C60"/>
    <mergeCell ref="D60:F60"/>
    <mergeCell ref="G60:I60"/>
    <mergeCell ref="A47:F47"/>
    <mergeCell ref="G47:K47"/>
    <mergeCell ref="A58:C58"/>
    <mergeCell ref="D58:F58"/>
    <mergeCell ref="G58:I58"/>
    <mergeCell ref="A45:F45"/>
    <mergeCell ref="G45:K45"/>
    <mergeCell ref="A46:F46"/>
    <mergeCell ref="G46:K46"/>
    <mergeCell ref="A2:K2"/>
    <mergeCell ref="A32:H32"/>
    <mergeCell ref="J33:J40"/>
    <mergeCell ref="A42:K42"/>
    <mergeCell ref="D33:E33"/>
    <mergeCell ref="D34:E34"/>
    <mergeCell ref="D35:E3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42"/>
  <sheetViews>
    <sheetView showGridLines="0" showZeros="0" tabSelected="1" zoomScale="80" zoomScaleNormal="80" workbookViewId="0" topLeftCell="A1">
      <pane xSplit="1" ySplit="6" topLeftCell="G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0" sqref="P30"/>
    </sheetView>
  </sheetViews>
  <sheetFormatPr defaultColWidth="9.140625" defaultRowHeight="12.75"/>
  <cols>
    <col min="1" max="1" width="2.57421875" style="1" customWidth="1"/>
    <col min="2" max="2" width="2.7109375" style="53" customWidth="1"/>
    <col min="3" max="3" width="16.57421875" style="2" customWidth="1"/>
    <col min="4" max="4" width="21.28125" style="24" customWidth="1"/>
    <col min="5" max="5" width="13.28125" style="24" customWidth="1"/>
    <col min="6" max="6" width="10.140625" style="2" customWidth="1"/>
    <col min="7" max="7" width="10.28125" style="2" customWidth="1"/>
    <col min="8" max="8" width="11.00390625" style="2" customWidth="1"/>
    <col min="9" max="9" width="9.28125" style="107" customWidth="1"/>
    <col min="10" max="10" width="10.8515625" style="2" customWidth="1"/>
    <col min="11" max="11" width="10.7109375" style="2" customWidth="1"/>
    <col min="12" max="12" width="10.7109375" style="124" customWidth="1"/>
    <col min="13" max="13" width="11.00390625" style="2" customWidth="1"/>
    <col min="14" max="14" width="10.57421875" style="2" customWidth="1"/>
    <col min="15" max="15" width="11.00390625" style="124" customWidth="1"/>
    <col min="16" max="16" width="10.8515625" style="2" customWidth="1"/>
    <col min="17" max="17" width="9.7109375" style="2" customWidth="1"/>
    <col min="18" max="18" width="11.28125" style="124" customWidth="1"/>
    <col min="19" max="19" width="12.140625" style="2" customWidth="1"/>
    <col min="20" max="20" width="13.8515625" style="24" customWidth="1"/>
    <col min="21" max="21" width="10.8515625" style="2" bestFit="1" customWidth="1"/>
    <col min="22" max="16384" width="9.140625" style="2" customWidth="1"/>
  </cols>
  <sheetData>
    <row r="1" spans="1:20" s="117" customFormat="1" ht="20.25">
      <c r="A1" s="274" t="s">
        <v>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</row>
    <row r="2" spans="1:22" ht="12.75" customHeight="1">
      <c r="A2" s="63"/>
      <c r="B2" s="58"/>
      <c r="C2" s="59" t="s">
        <v>0</v>
      </c>
      <c r="D2" s="94" t="s">
        <v>49</v>
      </c>
      <c r="E2" s="56" t="s">
        <v>34</v>
      </c>
      <c r="F2" s="302">
        <f>+M9+M23+M40+M52+M64+M109+M119</f>
        <v>996500</v>
      </c>
      <c r="G2" s="302"/>
      <c r="H2" s="120">
        <f>M2/F2</f>
        <v>0.8933929119919718</v>
      </c>
      <c r="I2" s="102" t="s">
        <v>33</v>
      </c>
      <c r="J2" s="57">
        <v>37974</v>
      </c>
      <c r="K2" s="65">
        <f>F4</f>
        <v>105861.6</v>
      </c>
      <c r="L2" s="121" t="s">
        <v>30</v>
      </c>
      <c r="M2" s="51">
        <f aca="true" t="shared" si="0" ref="M2:T2">SUM(M3:M7)</f>
        <v>890266.0367999999</v>
      </c>
      <c r="N2" s="51">
        <f t="shared" si="0"/>
        <v>51878.342959999994</v>
      </c>
      <c r="O2" s="140">
        <f t="shared" si="0"/>
        <v>942144.3797599999</v>
      </c>
      <c r="P2" s="51">
        <f t="shared" si="0"/>
        <v>578672.92392</v>
      </c>
      <c r="Q2" s="51">
        <f t="shared" si="0"/>
        <v>33720.922924000006</v>
      </c>
      <c r="R2" s="140">
        <f t="shared" si="0"/>
        <v>612393.846844</v>
      </c>
      <c r="S2" s="51">
        <f t="shared" si="0"/>
        <v>226072.07999999996</v>
      </c>
      <c r="T2" s="51">
        <f t="shared" si="0"/>
        <v>386321.766844</v>
      </c>
      <c r="U2" s="169">
        <v>226072.08</v>
      </c>
      <c r="V2" s="2" t="s">
        <v>281</v>
      </c>
    </row>
    <row r="3" spans="1:20" s="25" customFormat="1" ht="12.75" customHeight="1">
      <c r="A3" s="47"/>
      <c r="B3" s="58"/>
      <c r="C3" s="31" t="s">
        <v>48</v>
      </c>
      <c r="D3" s="95"/>
      <c r="E3" s="61" t="s">
        <v>35</v>
      </c>
      <c r="F3" s="303">
        <v>647712</v>
      </c>
      <c r="G3" s="303"/>
      <c r="H3" s="81">
        <f>P2/F3</f>
        <v>0.8934108429672447</v>
      </c>
      <c r="I3" s="103"/>
      <c r="J3" s="60" t="s">
        <v>38</v>
      </c>
      <c r="K3" s="51">
        <f>N2</f>
        <v>51878.342959999994</v>
      </c>
      <c r="L3" s="121" t="s">
        <v>31</v>
      </c>
      <c r="M3" s="51">
        <f aca="true" t="shared" si="1" ref="M3:T4">M10+M24+M41+M53+M65+M110+M120</f>
        <v>312380.87666666665</v>
      </c>
      <c r="N3" s="51">
        <f t="shared" si="1"/>
        <v>54078.81333333333</v>
      </c>
      <c r="O3" s="140">
        <f t="shared" si="1"/>
        <v>366459.69</v>
      </c>
      <c r="P3" s="51">
        <f t="shared" si="1"/>
        <v>203047.56983333334</v>
      </c>
      <c r="Q3" s="51">
        <f t="shared" si="1"/>
        <v>35151.22866666667</v>
      </c>
      <c r="R3" s="140">
        <f t="shared" si="1"/>
        <v>238198.7985</v>
      </c>
      <c r="S3" s="51">
        <f t="shared" si="1"/>
        <v>89324.5494375</v>
      </c>
      <c r="T3" s="51">
        <f t="shared" si="1"/>
        <v>148874.24906250002</v>
      </c>
    </row>
    <row r="4" spans="1:21" s="25" customFormat="1" ht="12.75" customHeight="1">
      <c r="A4" s="47"/>
      <c r="B4" s="58"/>
      <c r="C4" s="31" t="s">
        <v>114</v>
      </c>
      <c r="D4" s="95"/>
      <c r="E4" s="61" t="s">
        <v>36</v>
      </c>
      <c r="F4" s="303">
        <v>105861.6</v>
      </c>
      <c r="G4" s="303"/>
      <c r="H4" s="81">
        <f>Q2/F4</f>
        <v>0.31853781658316144</v>
      </c>
      <c r="I4" s="103"/>
      <c r="J4" s="61" t="s">
        <v>39</v>
      </c>
      <c r="K4" s="62">
        <f>K2-K3</f>
        <v>53983.25704000001</v>
      </c>
      <c r="L4" s="121" t="s">
        <v>32</v>
      </c>
      <c r="M4" s="51">
        <f t="shared" si="1"/>
        <v>316535.23013333336</v>
      </c>
      <c r="N4" s="51">
        <f t="shared" si="1"/>
        <v>-2200.4703733333336</v>
      </c>
      <c r="O4" s="140">
        <f t="shared" si="1"/>
        <v>314334.75976</v>
      </c>
      <c r="P4" s="51">
        <f t="shared" si="1"/>
        <v>205747.89958666667</v>
      </c>
      <c r="Q4" s="51">
        <f t="shared" si="1"/>
        <v>-1430.3057426666664</v>
      </c>
      <c r="R4" s="140">
        <f t="shared" si="1"/>
        <v>204317.59384400002</v>
      </c>
      <c r="S4" s="51">
        <f t="shared" si="1"/>
        <v>76619.0976915</v>
      </c>
      <c r="T4" s="51">
        <f t="shared" si="1"/>
        <v>127698.4961525</v>
      </c>
      <c r="U4" s="62">
        <v>127698.4961525</v>
      </c>
    </row>
    <row r="5" spans="1:20" s="25" customFormat="1" ht="12.75" customHeight="1">
      <c r="A5" s="47"/>
      <c r="B5" s="58"/>
      <c r="C5" s="31" t="s">
        <v>278</v>
      </c>
      <c r="D5" s="95"/>
      <c r="E5" s="61" t="s">
        <v>37</v>
      </c>
      <c r="F5" s="303">
        <f>SUM(F3:G4)</f>
        <v>753573.6</v>
      </c>
      <c r="G5" s="303"/>
      <c r="H5" s="81">
        <f>R2/F5</f>
        <v>0.8126530001104073</v>
      </c>
      <c r="I5" s="103"/>
      <c r="L5" s="121" t="s">
        <v>279</v>
      </c>
      <c r="M5" s="51">
        <f aca="true" t="shared" si="2" ref="M5:R5">M12+M26+M43+M55+M67+M112+M122</f>
        <v>261349.93</v>
      </c>
      <c r="N5" s="51">
        <f t="shared" si="2"/>
        <v>0</v>
      </c>
      <c r="O5" s="140">
        <f t="shared" si="2"/>
        <v>261349.93</v>
      </c>
      <c r="P5" s="51">
        <f t="shared" si="2"/>
        <v>169877.4545</v>
      </c>
      <c r="Q5" s="51">
        <f t="shared" si="2"/>
        <v>0</v>
      </c>
      <c r="R5" s="140">
        <f t="shared" si="2"/>
        <v>169877.4545</v>
      </c>
      <c r="S5" s="312">
        <f>226072.08-S4-S3</f>
        <v>60128.43287099998</v>
      </c>
      <c r="T5" s="51">
        <f>+R5-S5</f>
        <v>109749.02162900001</v>
      </c>
    </row>
    <row r="6" spans="1:20" s="25" customFormat="1" ht="11.25">
      <c r="A6" s="47"/>
      <c r="B6" s="58"/>
      <c r="C6" s="31"/>
      <c r="D6" s="95"/>
      <c r="E6" s="108"/>
      <c r="F6" s="32"/>
      <c r="G6" s="60"/>
      <c r="H6" s="33"/>
      <c r="I6" s="103"/>
      <c r="L6" s="121"/>
      <c r="M6" s="51"/>
      <c r="N6" s="51"/>
      <c r="O6" s="140"/>
      <c r="P6" s="51"/>
      <c r="Q6" s="51"/>
      <c r="R6" s="140"/>
      <c r="S6" s="51"/>
      <c r="T6" s="51"/>
    </row>
    <row r="7" spans="1:20" s="25" customFormat="1" ht="11.25">
      <c r="A7" s="47"/>
      <c r="B7" s="64"/>
      <c r="D7" s="95"/>
      <c r="E7" s="108"/>
      <c r="F7" s="32"/>
      <c r="G7" s="32"/>
      <c r="H7" s="33"/>
      <c r="I7" s="103"/>
      <c r="L7" s="121"/>
      <c r="M7" s="51"/>
      <c r="N7" s="51"/>
      <c r="O7" s="140"/>
      <c r="P7" s="51"/>
      <c r="Q7" s="51"/>
      <c r="R7" s="140"/>
      <c r="S7" s="51"/>
      <c r="T7" s="51"/>
    </row>
    <row r="8" spans="1:20" ht="11.25">
      <c r="A8" s="34"/>
      <c r="B8" s="52"/>
      <c r="C8" s="277" t="s">
        <v>6</v>
      </c>
      <c r="D8" s="278"/>
      <c r="E8" s="278"/>
      <c r="F8" s="278"/>
      <c r="G8" s="278"/>
      <c r="H8" s="278"/>
      <c r="I8" s="278"/>
      <c r="J8" s="278"/>
      <c r="K8" s="278"/>
      <c r="L8" s="279"/>
      <c r="M8" s="80" t="s">
        <v>44</v>
      </c>
      <c r="N8" s="80" t="s">
        <v>40</v>
      </c>
      <c r="O8" s="141" t="s">
        <v>45</v>
      </c>
      <c r="P8" s="80" t="s">
        <v>46</v>
      </c>
      <c r="Q8" s="80" t="s">
        <v>47</v>
      </c>
      <c r="R8" s="141" t="s">
        <v>42</v>
      </c>
      <c r="S8" s="27" t="s">
        <v>25</v>
      </c>
      <c r="T8" s="28" t="s">
        <v>26</v>
      </c>
    </row>
    <row r="9" spans="1:18" s="1" customFormat="1" ht="11.25">
      <c r="A9" s="241"/>
      <c r="B9" s="271"/>
      <c r="C9" s="43"/>
      <c r="D9" s="96"/>
      <c r="E9" s="96"/>
      <c r="F9" s="36"/>
      <c r="G9" s="36"/>
      <c r="H9" s="36"/>
      <c r="I9" s="104"/>
      <c r="J9" s="36"/>
      <c r="K9" s="44"/>
      <c r="L9" s="128" t="s">
        <v>12</v>
      </c>
      <c r="M9" s="66">
        <v>619660.36</v>
      </c>
      <c r="N9" s="3">
        <v>0</v>
      </c>
      <c r="O9" s="142">
        <f>SUM(M9:N9)</f>
        <v>619660.36</v>
      </c>
      <c r="P9" s="3">
        <f>M9*0.65</f>
        <v>402779.234</v>
      </c>
      <c r="Q9" s="3">
        <f>N9*0.65</f>
        <v>0</v>
      </c>
      <c r="R9" s="142">
        <f>SUM(P9:Q9)</f>
        <v>402779.234</v>
      </c>
    </row>
    <row r="10" spans="1:20" s="1" customFormat="1" ht="11.25">
      <c r="A10" s="241"/>
      <c r="B10" s="271"/>
      <c r="C10" s="38"/>
      <c r="D10" s="97"/>
      <c r="E10" s="97"/>
      <c r="F10" s="37"/>
      <c r="G10" s="37"/>
      <c r="H10" s="37"/>
      <c r="I10" s="105"/>
      <c r="J10" s="37"/>
      <c r="K10" s="118"/>
      <c r="L10" s="133" t="s">
        <v>28</v>
      </c>
      <c r="M10" s="4">
        <f aca="true" t="shared" si="3" ref="M10:R10">SUM(M15:M16)</f>
        <v>41986.81</v>
      </c>
      <c r="N10" s="4">
        <f t="shared" si="3"/>
        <v>0</v>
      </c>
      <c r="O10" s="143">
        <f t="shared" si="3"/>
        <v>41986.81</v>
      </c>
      <c r="P10" s="4">
        <f t="shared" si="3"/>
        <v>27291.4265</v>
      </c>
      <c r="Q10" s="4">
        <f t="shared" si="3"/>
        <v>0</v>
      </c>
      <c r="R10" s="143">
        <f t="shared" si="3"/>
        <v>27291.4265</v>
      </c>
      <c r="S10" s="5">
        <f>R10*0.375</f>
        <v>10234.2849375</v>
      </c>
      <c r="T10" s="5">
        <f>R10-S10</f>
        <v>17057.1415625</v>
      </c>
    </row>
    <row r="11" spans="1:20" s="1" customFormat="1" ht="11.25">
      <c r="A11" s="241"/>
      <c r="B11" s="271"/>
      <c r="C11" s="38"/>
      <c r="D11" s="97"/>
      <c r="E11" s="97"/>
      <c r="F11" s="37"/>
      <c r="G11" s="37"/>
      <c r="H11" s="37"/>
      <c r="I11" s="105"/>
      <c r="J11" s="37"/>
      <c r="K11" s="39"/>
      <c r="L11" s="129" t="s">
        <v>29</v>
      </c>
      <c r="M11" s="4">
        <f>+M17</f>
        <v>311820</v>
      </c>
      <c r="N11" s="4"/>
      <c r="O11" s="143">
        <f>+N11+M11</f>
        <v>311820</v>
      </c>
      <c r="P11" s="4">
        <f>+P17</f>
        <v>202683</v>
      </c>
      <c r="Q11" s="4"/>
      <c r="R11" s="143">
        <f>+Q11+P11</f>
        <v>202683</v>
      </c>
      <c r="S11" s="5">
        <f>R11*0.375</f>
        <v>76006.125</v>
      </c>
      <c r="T11" s="5">
        <f>R11-S11</f>
        <v>126676.875</v>
      </c>
    </row>
    <row r="12" spans="1:20" s="1" customFormat="1" ht="11.25">
      <c r="A12" s="241"/>
      <c r="B12" s="271"/>
      <c r="C12" s="38"/>
      <c r="D12" s="97"/>
      <c r="E12" s="97"/>
      <c r="F12" s="37"/>
      <c r="G12" s="37"/>
      <c r="H12" s="37"/>
      <c r="I12" s="105"/>
      <c r="J12" s="37"/>
      <c r="K12" s="39"/>
      <c r="L12" s="129" t="s">
        <v>280</v>
      </c>
      <c r="M12" s="4">
        <f>+M18</f>
        <v>239197.68</v>
      </c>
      <c r="N12" s="4"/>
      <c r="O12" s="143">
        <f>+N12+M12</f>
        <v>239197.68</v>
      </c>
      <c r="P12" s="4">
        <f>+P18</f>
        <v>155478.492</v>
      </c>
      <c r="Q12" s="4"/>
      <c r="R12" s="143">
        <f>+Q12+P12</f>
        <v>155478.492</v>
      </c>
      <c r="S12" s="5">
        <f>R12*0.375</f>
        <v>58304.4345</v>
      </c>
      <c r="T12" s="5">
        <f>R12-S12</f>
        <v>97174.0575</v>
      </c>
    </row>
    <row r="13" spans="1:20" s="1" customFormat="1" ht="11.25">
      <c r="A13" s="272"/>
      <c r="B13" s="273"/>
      <c r="C13" s="40"/>
      <c r="D13" s="98"/>
      <c r="E13" s="98"/>
      <c r="F13" s="41"/>
      <c r="G13" s="41"/>
      <c r="H13" s="41"/>
      <c r="I13" s="106"/>
      <c r="J13" s="41"/>
      <c r="K13" s="42"/>
      <c r="L13" s="130" t="s">
        <v>13</v>
      </c>
      <c r="M13" s="6">
        <f>M9-M10-M11-M12</f>
        <v>26655.870000000054</v>
      </c>
      <c r="N13" s="6">
        <f>N9-N10-N11</f>
        <v>0</v>
      </c>
      <c r="O13" s="144"/>
      <c r="P13" s="6"/>
      <c r="Q13" s="6">
        <f>Q9-Q10-Q11</f>
        <v>0</v>
      </c>
      <c r="R13" s="144"/>
      <c r="S13" s="30"/>
      <c r="T13" s="30"/>
    </row>
    <row r="14" spans="1:20" ht="33.75">
      <c r="A14" s="7" t="s">
        <v>14</v>
      </c>
      <c r="B14" s="7" t="s">
        <v>11</v>
      </c>
      <c r="C14" s="29" t="s">
        <v>24</v>
      </c>
      <c r="D14" s="29" t="s">
        <v>20</v>
      </c>
      <c r="E14" s="35" t="s">
        <v>2</v>
      </c>
      <c r="F14" s="29" t="s">
        <v>19</v>
      </c>
      <c r="G14" s="29" t="s">
        <v>18</v>
      </c>
      <c r="H14" s="35" t="s">
        <v>17</v>
      </c>
      <c r="I14" s="35" t="s">
        <v>16</v>
      </c>
      <c r="J14" s="29" t="s">
        <v>3</v>
      </c>
      <c r="K14" s="29" t="s">
        <v>4</v>
      </c>
      <c r="L14" s="131" t="s">
        <v>5</v>
      </c>
      <c r="M14" s="7" t="s">
        <v>21</v>
      </c>
      <c r="N14" s="7" t="s">
        <v>40</v>
      </c>
      <c r="O14" s="131" t="s">
        <v>43</v>
      </c>
      <c r="P14" s="7" t="s">
        <v>22</v>
      </c>
      <c r="Q14" s="22" t="s">
        <v>41</v>
      </c>
      <c r="R14" s="139" t="s">
        <v>42</v>
      </c>
      <c r="S14" s="240" t="s">
        <v>27</v>
      </c>
      <c r="T14" s="240"/>
    </row>
    <row r="15" spans="1:20" ht="11.25" customHeight="1">
      <c r="A15" s="48" t="s">
        <v>15</v>
      </c>
      <c r="B15" s="8"/>
      <c r="C15" s="13" t="s">
        <v>53</v>
      </c>
      <c r="D15" s="13" t="s">
        <v>54</v>
      </c>
      <c r="E15" s="13"/>
      <c r="F15" s="9"/>
      <c r="G15" s="10"/>
      <c r="H15" s="11"/>
      <c r="I15" s="16"/>
      <c r="J15" s="12">
        <v>34790.35</v>
      </c>
      <c r="K15" s="12"/>
      <c r="L15" s="123">
        <f>SUM(J15:K15)</f>
        <v>34790.35</v>
      </c>
      <c r="M15" s="26">
        <f>J15</f>
        <v>34790.35</v>
      </c>
      <c r="N15" s="26"/>
      <c r="O15" s="122">
        <f>SUM(M15:N15)</f>
        <v>34790.35</v>
      </c>
      <c r="P15" s="71">
        <f>O15*0.65</f>
        <v>22613.7275</v>
      </c>
      <c r="Q15" s="12"/>
      <c r="R15" s="122">
        <f>SUM(P15:Q15)</f>
        <v>22613.7275</v>
      </c>
      <c r="S15" s="267"/>
      <c r="T15" s="267"/>
    </row>
    <row r="16" spans="1:20" ht="11.25" customHeight="1">
      <c r="A16" s="48" t="s">
        <v>15</v>
      </c>
      <c r="B16" s="8"/>
      <c r="C16" s="2" t="s">
        <v>56</v>
      </c>
      <c r="D16" s="13" t="s">
        <v>55</v>
      </c>
      <c r="E16" s="13"/>
      <c r="F16" s="9"/>
      <c r="G16" s="10"/>
      <c r="H16" s="11"/>
      <c r="I16" s="16"/>
      <c r="J16" s="12">
        <v>7196.46</v>
      </c>
      <c r="K16" s="12"/>
      <c r="L16" s="123">
        <f>SUM(J16:K16)</f>
        <v>7196.46</v>
      </c>
      <c r="M16" s="26">
        <f>J16</f>
        <v>7196.46</v>
      </c>
      <c r="N16" s="26"/>
      <c r="O16" s="122">
        <f>SUM(M16:N16)</f>
        <v>7196.46</v>
      </c>
      <c r="P16" s="71">
        <f>O16*0.65</f>
        <v>4677.6990000000005</v>
      </c>
      <c r="Q16" s="12"/>
      <c r="R16" s="122">
        <f>SUM(P16:Q16)</f>
        <v>4677.6990000000005</v>
      </c>
      <c r="S16" s="149"/>
      <c r="T16" s="149"/>
    </row>
    <row r="17" spans="1:20" ht="25.5" customHeight="1">
      <c r="A17" s="48" t="s">
        <v>80</v>
      </c>
      <c r="B17" s="8"/>
      <c r="C17" s="13" t="s">
        <v>115</v>
      </c>
      <c r="D17" s="13" t="s">
        <v>116</v>
      </c>
      <c r="E17" s="13"/>
      <c r="F17" s="9"/>
      <c r="G17" s="10"/>
      <c r="H17" s="11"/>
      <c r="I17" s="16"/>
      <c r="J17" s="12">
        <v>311820</v>
      </c>
      <c r="K17" s="12"/>
      <c r="L17" s="123">
        <f>+K17+J17</f>
        <v>311820</v>
      </c>
      <c r="M17" s="12">
        <v>311820</v>
      </c>
      <c r="N17" s="26"/>
      <c r="O17" s="122">
        <f>SUM(M17:N17)</f>
        <v>311820</v>
      </c>
      <c r="P17" s="71">
        <f>O17*0.65</f>
        <v>202683</v>
      </c>
      <c r="Q17" s="12"/>
      <c r="R17" s="122">
        <f>SUM(P17:Q17)</f>
        <v>202683</v>
      </c>
      <c r="S17" s="298" t="s">
        <v>117</v>
      </c>
      <c r="T17" s="299"/>
    </row>
    <row r="18" spans="1:20" ht="25.5" customHeight="1">
      <c r="A18" s="48" t="s">
        <v>231</v>
      </c>
      <c r="B18" s="8"/>
      <c r="C18" s="13" t="s">
        <v>115</v>
      </c>
      <c r="D18" s="13" t="s">
        <v>232</v>
      </c>
      <c r="E18" s="13"/>
      <c r="F18" s="9"/>
      <c r="G18" s="10"/>
      <c r="H18" s="11"/>
      <c r="I18" s="16"/>
      <c r="J18" s="12">
        <v>239197.68</v>
      </c>
      <c r="K18" s="12"/>
      <c r="L18" s="123">
        <f>+K18+J18</f>
        <v>239197.68</v>
      </c>
      <c r="M18" s="12">
        <v>239197.68</v>
      </c>
      <c r="N18" s="26"/>
      <c r="O18" s="122">
        <f>SUM(M18:N18)</f>
        <v>239197.68</v>
      </c>
      <c r="P18" s="71">
        <f>O18*0.65</f>
        <v>155478.492</v>
      </c>
      <c r="Q18" s="12"/>
      <c r="R18" s="122">
        <f>SUM(P18:Q18)</f>
        <v>155478.492</v>
      </c>
      <c r="S18" s="232"/>
      <c r="T18" s="233"/>
    </row>
    <row r="19" spans="1:20" ht="11.25" customHeight="1">
      <c r="A19" s="48"/>
      <c r="B19" s="8"/>
      <c r="C19" s="13"/>
      <c r="D19" s="13"/>
      <c r="E19" s="13"/>
      <c r="F19" s="9"/>
      <c r="G19" s="10"/>
      <c r="H19" s="11"/>
      <c r="I19" s="16"/>
      <c r="J19" s="12"/>
      <c r="K19" s="12"/>
      <c r="L19" s="123"/>
      <c r="M19" s="26"/>
      <c r="N19" s="26"/>
      <c r="O19" s="122"/>
      <c r="P19" s="71"/>
      <c r="Q19" s="75"/>
      <c r="R19" s="230"/>
      <c r="S19" s="149"/>
      <c r="T19" s="149"/>
    </row>
    <row r="20" spans="1:20" ht="9" customHeight="1">
      <c r="A20" s="49"/>
      <c r="B20" s="8"/>
      <c r="C20" s="9"/>
      <c r="D20" s="13"/>
      <c r="E20" s="13"/>
      <c r="F20" s="9"/>
      <c r="G20" s="10"/>
      <c r="H20" s="11"/>
      <c r="I20" s="16"/>
      <c r="J20" s="12"/>
      <c r="K20" s="12"/>
      <c r="L20" s="123"/>
      <c r="M20" s="12">
        <f>L20</f>
        <v>0</v>
      </c>
      <c r="N20" s="12"/>
      <c r="O20" s="123"/>
      <c r="P20" s="12">
        <f>M20*0.65</f>
        <v>0</v>
      </c>
      <c r="Q20" s="75"/>
      <c r="R20" s="147"/>
      <c r="S20" s="301"/>
      <c r="T20" s="301"/>
    </row>
    <row r="21" ht="11.25">
      <c r="S21" s="24"/>
    </row>
    <row r="22" spans="1:20" ht="11.25">
      <c r="A22" s="280" t="s">
        <v>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2"/>
      <c r="M22" s="80" t="s">
        <v>44</v>
      </c>
      <c r="N22" s="23" t="s">
        <v>40</v>
      </c>
      <c r="O22" s="145" t="s">
        <v>45</v>
      </c>
      <c r="P22" s="23" t="s">
        <v>46</v>
      </c>
      <c r="Q22" s="23" t="s">
        <v>47</v>
      </c>
      <c r="R22" s="145" t="s">
        <v>42</v>
      </c>
      <c r="S22" s="82" t="s">
        <v>25</v>
      </c>
      <c r="T22" s="83" t="s">
        <v>26</v>
      </c>
    </row>
    <row r="23" spans="1:21" ht="11.25">
      <c r="A23" s="284"/>
      <c r="B23" s="285"/>
      <c r="C23" s="286"/>
      <c r="D23" s="287"/>
      <c r="E23" s="287"/>
      <c r="F23" s="287"/>
      <c r="G23" s="287"/>
      <c r="H23" s="287"/>
      <c r="I23" s="287"/>
      <c r="J23" s="287"/>
      <c r="K23" s="288"/>
      <c r="L23" s="132" t="s">
        <v>12</v>
      </c>
      <c r="M23" s="3">
        <v>0</v>
      </c>
      <c r="N23" s="3">
        <f>M23*0.2</f>
        <v>0</v>
      </c>
      <c r="O23" s="142">
        <f>SUM(M23:N23)</f>
        <v>0</v>
      </c>
      <c r="P23" s="3">
        <f>M23*0.65</f>
        <v>0</v>
      </c>
      <c r="Q23" s="3">
        <f>N23*0.65</f>
        <v>0</v>
      </c>
      <c r="R23" s="142">
        <f>SUM(P23:Q23)</f>
        <v>0</v>
      </c>
      <c r="S23" s="84"/>
      <c r="T23" s="84"/>
      <c r="U23" s="24"/>
    </row>
    <row r="24" spans="1:21" ht="11.25">
      <c r="A24" s="241"/>
      <c r="B24" s="271"/>
      <c r="C24" s="38"/>
      <c r="D24" s="97"/>
      <c r="E24" s="97"/>
      <c r="F24" s="37"/>
      <c r="G24" s="37"/>
      <c r="H24" s="37"/>
      <c r="I24" s="105"/>
      <c r="J24" s="37"/>
      <c r="K24" s="118">
        <v>0</v>
      </c>
      <c r="L24" s="133" t="s">
        <v>28</v>
      </c>
      <c r="M24" s="4">
        <f aca="true" t="shared" si="4" ref="M24:R24">SUM(M29:M36)</f>
        <v>0</v>
      </c>
      <c r="N24" s="4">
        <f t="shared" si="4"/>
        <v>0</v>
      </c>
      <c r="O24" s="143">
        <f t="shared" si="4"/>
        <v>0</v>
      </c>
      <c r="P24" s="4">
        <f t="shared" si="4"/>
        <v>0</v>
      </c>
      <c r="Q24" s="4">
        <f t="shared" si="4"/>
        <v>0</v>
      </c>
      <c r="R24" s="143">
        <f t="shared" si="4"/>
        <v>0</v>
      </c>
      <c r="S24" s="5">
        <f>R24*0.375</f>
        <v>0</v>
      </c>
      <c r="T24" s="5">
        <f>R24-S24</f>
        <v>0</v>
      </c>
      <c r="U24" s="24"/>
    </row>
    <row r="25" spans="1:21" ht="11.25">
      <c r="A25" s="241"/>
      <c r="B25" s="271"/>
      <c r="C25" s="38"/>
      <c r="D25" s="97"/>
      <c r="E25" s="97"/>
      <c r="F25" s="54"/>
      <c r="G25" s="55"/>
      <c r="H25" s="37"/>
      <c r="I25" s="105"/>
      <c r="J25" s="37"/>
      <c r="K25" s="39"/>
      <c r="L25" s="133" t="s">
        <v>29</v>
      </c>
      <c r="M25" s="4">
        <v>0</v>
      </c>
      <c r="N25" s="4"/>
      <c r="O25" s="143"/>
      <c r="P25" s="4">
        <v>0</v>
      </c>
      <c r="Q25" s="76"/>
      <c r="R25" s="148"/>
      <c r="S25" s="5">
        <f>R25*0.375</f>
        <v>0</v>
      </c>
      <c r="T25" s="5">
        <f>R25-S25</f>
        <v>0</v>
      </c>
      <c r="U25" s="24"/>
    </row>
    <row r="26" spans="1:21" ht="11.25">
      <c r="A26" s="241"/>
      <c r="B26" s="271"/>
      <c r="C26" s="38"/>
      <c r="D26" s="97"/>
      <c r="E26" s="97"/>
      <c r="F26" s="37"/>
      <c r="G26" s="37"/>
      <c r="H26" s="37"/>
      <c r="I26" s="105"/>
      <c r="J26" s="37"/>
      <c r="K26" s="39"/>
      <c r="L26" s="133" t="s">
        <v>280</v>
      </c>
      <c r="M26" s="4"/>
      <c r="N26" s="4"/>
      <c r="O26" s="143"/>
      <c r="P26" s="4"/>
      <c r="Q26" s="76"/>
      <c r="R26" s="148"/>
      <c r="S26" s="251"/>
      <c r="T26" s="251"/>
      <c r="U26" s="24"/>
    </row>
    <row r="27" spans="1:21" ht="11.25">
      <c r="A27" s="272"/>
      <c r="B27" s="273"/>
      <c r="C27" s="249"/>
      <c r="D27" s="250"/>
      <c r="E27" s="250"/>
      <c r="F27" s="250"/>
      <c r="G27" s="250"/>
      <c r="H27" s="250"/>
      <c r="I27" s="250"/>
      <c r="J27" s="250"/>
      <c r="K27" s="235"/>
      <c r="L27" s="134" t="s">
        <v>13</v>
      </c>
      <c r="M27" s="6">
        <f aca="true" t="shared" si="5" ref="M27:R27">M23-M24-M25</f>
        <v>0</v>
      </c>
      <c r="N27" s="6">
        <f t="shared" si="5"/>
        <v>0</v>
      </c>
      <c r="O27" s="144">
        <f t="shared" si="5"/>
        <v>0</v>
      </c>
      <c r="P27" s="6">
        <f t="shared" si="5"/>
        <v>0</v>
      </c>
      <c r="Q27" s="6">
        <f t="shared" si="5"/>
        <v>0</v>
      </c>
      <c r="R27" s="144">
        <f t="shared" si="5"/>
        <v>0</v>
      </c>
      <c r="S27" s="85"/>
      <c r="T27" s="86"/>
      <c r="U27" s="24"/>
    </row>
    <row r="28" spans="1:20" ht="33.75">
      <c r="A28" s="7" t="s">
        <v>14</v>
      </c>
      <c r="B28" s="7" t="s">
        <v>11</v>
      </c>
      <c r="C28" s="29" t="s">
        <v>24</v>
      </c>
      <c r="D28" s="29" t="s">
        <v>20</v>
      </c>
      <c r="E28" s="35" t="s">
        <v>2</v>
      </c>
      <c r="F28" s="29" t="s">
        <v>19</v>
      </c>
      <c r="G28" s="29" t="s">
        <v>18</v>
      </c>
      <c r="H28" s="35" t="s">
        <v>17</v>
      </c>
      <c r="I28" s="35" t="s">
        <v>16</v>
      </c>
      <c r="J28" s="29" t="s">
        <v>3</v>
      </c>
      <c r="K28" s="29" t="s">
        <v>4</v>
      </c>
      <c r="L28" s="131" t="s">
        <v>5</v>
      </c>
      <c r="M28" s="7" t="s">
        <v>21</v>
      </c>
      <c r="N28" s="7" t="s">
        <v>40</v>
      </c>
      <c r="O28" s="131" t="s">
        <v>43</v>
      </c>
      <c r="P28" s="7" t="s">
        <v>22</v>
      </c>
      <c r="Q28" s="22" t="s">
        <v>41</v>
      </c>
      <c r="R28" s="139" t="s">
        <v>42</v>
      </c>
      <c r="S28" s="300" t="s">
        <v>27</v>
      </c>
      <c r="T28" s="300"/>
    </row>
    <row r="29" spans="1:22" s="24" customFormat="1" ht="11.25" customHeight="1">
      <c r="A29" s="155" t="s">
        <v>15</v>
      </c>
      <c r="B29" s="115"/>
      <c r="C29" s="13" t="s">
        <v>53</v>
      </c>
      <c r="D29" s="150" t="s">
        <v>62</v>
      </c>
      <c r="E29" s="150" t="s">
        <v>61</v>
      </c>
      <c r="F29" s="150">
        <v>374</v>
      </c>
      <c r="G29" s="151">
        <v>38343</v>
      </c>
      <c r="H29" s="152">
        <v>38526</v>
      </c>
      <c r="I29" s="153" t="s">
        <v>65</v>
      </c>
      <c r="J29" s="154">
        <v>33860</v>
      </c>
      <c r="K29" s="163">
        <f aca="true" t="shared" si="6" ref="K29:K36">J29*0.2</f>
        <v>6772</v>
      </c>
      <c r="L29" s="135">
        <f aca="true" t="shared" si="7" ref="L29:L36">SUM(J29:K29)</f>
        <v>40632</v>
      </c>
      <c r="M29" s="73">
        <v>0</v>
      </c>
      <c r="N29" s="73">
        <v>0</v>
      </c>
      <c r="O29" s="135">
        <f>SUM(M29:N29)</f>
        <v>0</v>
      </c>
      <c r="P29" s="77">
        <f>M29*0.65</f>
        <v>0</v>
      </c>
      <c r="Q29" s="77">
        <f>N29*0.65</f>
        <v>0</v>
      </c>
      <c r="R29" s="122">
        <f>SUM(P29:Q29)</f>
        <v>0</v>
      </c>
      <c r="S29" s="292" t="s">
        <v>149</v>
      </c>
      <c r="T29" s="293"/>
      <c r="U29" s="73">
        <v>7920</v>
      </c>
      <c r="V29" s="73" t="str">
        <f>S29</f>
        <v>Consulenza non nominativa. Manca contratto di consulenza, curriculum consulente, riepilogo giornaliero consulente, liberatoria in originale, copia fatture firmate e con timbro di annul.. Provvisoriamente non ammese.15/04/08 costi stralciati</v>
      </c>
    </row>
    <row r="30" spans="1:22" s="24" customFormat="1" ht="11.25" customHeight="1">
      <c r="A30" s="155" t="s">
        <v>15</v>
      </c>
      <c r="B30" s="115"/>
      <c r="C30" s="13" t="s">
        <v>53</v>
      </c>
      <c r="D30" s="150" t="s">
        <v>63</v>
      </c>
      <c r="E30" s="150" t="s">
        <v>61</v>
      </c>
      <c r="F30" s="150">
        <v>374</v>
      </c>
      <c r="G30" s="151">
        <v>38343</v>
      </c>
      <c r="H30" s="152">
        <v>38526</v>
      </c>
      <c r="I30" s="153" t="s">
        <v>65</v>
      </c>
      <c r="J30" s="154">
        <v>33860</v>
      </c>
      <c r="K30" s="163">
        <f t="shared" si="6"/>
        <v>6772</v>
      </c>
      <c r="L30" s="135">
        <f t="shared" si="7"/>
        <v>40632</v>
      </c>
      <c r="M30" s="73">
        <v>0</v>
      </c>
      <c r="N30" s="73">
        <v>0</v>
      </c>
      <c r="O30" s="135">
        <f aca="true" t="shared" si="8" ref="O30:O36">SUM(M30:N30)</f>
        <v>0</v>
      </c>
      <c r="P30" s="77">
        <f aca="true" t="shared" si="9" ref="P30:P36">M30*0.65</f>
        <v>0</v>
      </c>
      <c r="Q30" s="77">
        <f aca="true" t="shared" si="10" ref="Q30:Q36">N30*0.65</f>
        <v>0</v>
      </c>
      <c r="R30" s="122">
        <f aca="true" t="shared" si="11" ref="R30:R36">SUM(P30:Q30)</f>
        <v>0</v>
      </c>
      <c r="S30" s="294"/>
      <c r="T30" s="295"/>
      <c r="U30" s="73">
        <v>1980</v>
      </c>
      <c r="V30" s="73">
        <f aca="true" t="shared" si="12" ref="V30:V36">S30</f>
        <v>0</v>
      </c>
    </row>
    <row r="31" spans="1:22" s="24" customFormat="1" ht="11.25" customHeight="1">
      <c r="A31" s="155" t="s">
        <v>15</v>
      </c>
      <c r="B31" s="115"/>
      <c r="C31" s="13" t="s">
        <v>53</v>
      </c>
      <c r="D31" s="150" t="s">
        <v>64</v>
      </c>
      <c r="E31" s="150" t="s">
        <v>61</v>
      </c>
      <c r="F31" s="150">
        <v>374</v>
      </c>
      <c r="G31" s="151">
        <v>38343</v>
      </c>
      <c r="H31" s="152">
        <v>38526</v>
      </c>
      <c r="I31" s="153" t="s">
        <v>65</v>
      </c>
      <c r="J31" s="154">
        <v>33860</v>
      </c>
      <c r="K31" s="163">
        <f t="shared" si="6"/>
        <v>6772</v>
      </c>
      <c r="L31" s="135">
        <f t="shared" si="7"/>
        <v>40632</v>
      </c>
      <c r="M31" s="73">
        <v>0</v>
      </c>
      <c r="N31" s="73">
        <v>0</v>
      </c>
      <c r="O31" s="135">
        <f t="shared" si="8"/>
        <v>0</v>
      </c>
      <c r="P31" s="77">
        <f t="shared" si="9"/>
        <v>0</v>
      </c>
      <c r="Q31" s="77">
        <f t="shared" si="10"/>
        <v>0</v>
      </c>
      <c r="R31" s="122">
        <f t="shared" si="11"/>
        <v>0</v>
      </c>
      <c r="S31" s="294"/>
      <c r="T31" s="295"/>
      <c r="U31" s="73">
        <v>1980</v>
      </c>
      <c r="V31" s="73">
        <f t="shared" si="12"/>
        <v>0</v>
      </c>
    </row>
    <row r="32" spans="1:22" s="24" customFormat="1" ht="11.25" customHeight="1">
      <c r="A32" s="155" t="s">
        <v>15</v>
      </c>
      <c r="B32" s="115"/>
      <c r="C32" s="13" t="s">
        <v>53</v>
      </c>
      <c r="D32" s="150" t="s">
        <v>57</v>
      </c>
      <c r="E32" s="150" t="s">
        <v>61</v>
      </c>
      <c r="F32" s="150">
        <v>374</v>
      </c>
      <c r="G32" s="151">
        <v>38343</v>
      </c>
      <c r="H32" s="152">
        <v>38526</v>
      </c>
      <c r="I32" s="153" t="s">
        <v>65</v>
      </c>
      <c r="J32" s="154">
        <v>33860</v>
      </c>
      <c r="K32" s="163">
        <f t="shared" si="6"/>
        <v>6772</v>
      </c>
      <c r="L32" s="135">
        <f t="shared" si="7"/>
        <v>40632</v>
      </c>
      <c r="M32" s="73">
        <v>0</v>
      </c>
      <c r="N32" s="73">
        <v>0</v>
      </c>
      <c r="O32" s="135">
        <f t="shared" si="8"/>
        <v>0</v>
      </c>
      <c r="P32" s="77">
        <f t="shared" si="9"/>
        <v>0</v>
      </c>
      <c r="Q32" s="77">
        <f t="shared" si="10"/>
        <v>0</v>
      </c>
      <c r="R32" s="122">
        <f t="shared" si="11"/>
        <v>0</v>
      </c>
      <c r="S32" s="294"/>
      <c r="T32" s="295"/>
      <c r="U32" s="73">
        <v>1980</v>
      </c>
      <c r="V32" s="73">
        <f t="shared" si="12"/>
        <v>0</v>
      </c>
    </row>
    <row r="33" spans="1:22" s="24" customFormat="1" ht="11.25" customHeight="1">
      <c r="A33" s="155" t="s">
        <v>15</v>
      </c>
      <c r="B33" s="115"/>
      <c r="C33" s="13" t="s">
        <v>53</v>
      </c>
      <c r="D33" s="150" t="s">
        <v>58</v>
      </c>
      <c r="E33" s="150" t="s">
        <v>61</v>
      </c>
      <c r="F33" s="150">
        <v>6</v>
      </c>
      <c r="G33" s="151">
        <v>38355</v>
      </c>
      <c r="H33" s="152">
        <v>38526</v>
      </c>
      <c r="I33" s="153" t="s">
        <v>65</v>
      </c>
      <c r="J33" s="154">
        <v>3960</v>
      </c>
      <c r="K33" s="163">
        <f t="shared" si="6"/>
        <v>792</v>
      </c>
      <c r="L33" s="135">
        <f t="shared" si="7"/>
        <v>4752</v>
      </c>
      <c r="M33" s="193"/>
      <c r="N33" s="73">
        <v>0</v>
      </c>
      <c r="O33" s="135">
        <f t="shared" si="8"/>
        <v>0</v>
      </c>
      <c r="P33" s="77">
        <f t="shared" si="9"/>
        <v>0</v>
      </c>
      <c r="Q33" s="77">
        <f t="shared" si="10"/>
        <v>0</v>
      </c>
      <c r="R33" s="122">
        <f t="shared" si="11"/>
        <v>0</v>
      </c>
      <c r="S33" s="294"/>
      <c r="T33" s="295"/>
      <c r="U33" s="73">
        <v>3960</v>
      </c>
      <c r="V33" s="73">
        <f t="shared" si="12"/>
        <v>0</v>
      </c>
    </row>
    <row r="34" spans="1:22" s="24" customFormat="1" ht="11.25" customHeight="1">
      <c r="A34" s="155" t="s">
        <v>15</v>
      </c>
      <c r="B34" s="115"/>
      <c r="C34" s="13" t="s">
        <v>53</v>
      </c>
      <c r="D34" s="150" t="s">
        <v>59</v>
      </c>
      <c r="E34" s="150" t="s">
        <v>61</v>
      </c>
      <c r="F34" s="150">
        <v>7</v>
      </c>
      <c r="G34" s="151">
        <v>38355</v>
      </c>
      <c r="H34" s="152">
        <v>38526</v>
      </c>
      <c r="I34" s="153" t="s">
        <v>65</v>
      </c>
      <c r="J34" s="154">
        <v>3960</v>
      </c>
      <c r="K34" s="163">
        <f t="shared" si="6"/>
        <v>792</v>
      </c>
      <c r="L34" s="135">
        <f t="shared" si="7"/>
        <v>4752</v>
      </c>
      <c r="M34" s="73">
        <v>0</v>
      </c>
      <c r="N34" s="73">
        <v>0</v>
      </c>
      <c r="O34" s="135">
        <f t="shared" si="8"/>
        <v>0</v>
      </c>
      <c r="P34" s="77">
        <f t="shared" si="9"/>
        <v>0</v>
      </c>
      <c r="Q34" s="77">
        <f t="shared" si="10"/>
        <v>0</v>
      </c>
      <c r="R34" s="122">
        <f t="shared" si="11"/>
        <v>0</v>
      </c>
      <c r="S34" s="294"/>
      <c r="T34" s="295"/>
      <c r="U34" s="73">
        <v>3960</v>
      </c>
      <c r="V34" s="73">
        <f t="shared" si="12"/>
        <v>0</v>
      </c>
    </row>
    <row r="35" spans="1:22" s="24" customFormat="1" ht="11.25" customHeight="1">
      <c r="A35" s="155" t="s">
        <v>15</v>
      </c>
      <c r="B35" s="115"/>
      <c r="C35" s="13" t="s">
        <v>53</v>
      </c>
      <c r="D35" s="150" t="s">
        <v>59</v>
      </c>
      <c r="E35" s="150" t="s">
        <v>61</v>
      </c>
      <c r="F35" s="150">
        <v>8</v>
      </c>
      <c r="G35" s="151">
        <v>38355</v>
      </c>
      <c r="H35" s="152">
        <v>38526</v>
      </c>
      <c r="I35" s="153" t="s">
        <v>65</v>
      </c>
      <c r="J35" s="154">
        <v>157920</v>
      </c>
      <c r="K35" s="163">
        <f t="shared" si="6"/>
        <v>31584</v>
      </c>
      <c r="L35" s="135">
        <f t="shared" si="7"/>
        <v>189504</v>
      </c>
      <c r="M35" s="73">
        <v>0</v>
      </c>
      <c r="N35" s="73">
        <v>0</v>
      </c>
      <c r="O35" s="135">
        <f t="shared" si="8"/>
        <v>0</v>
      </c>
      <c r="P35" s="77">
        <f t="shared" si="9"/>
        <v>0</v>
      </c>
      <c r="Q35" s="77">
        <f t="shared" si="10"/>
        <v>0</v>
      </c>
      <c r="R35" s="122">
        <f t="shared" si="11"/>
        <v>0</v>
      </c>
      <c r="S35" s="294"/>
      <c r="T35" s="295"/>
      <c r="U35" s="73">
        <v>7920</v>
      </c>
      <c r="V35" s="73">
        <f t="shared" si="12"/>
        <v>0</v>
      </c>
    </row>
    <row r="36" spans="1:22" s="24" customFormat="1" ht="13.5" customHeight="1">
      <c r="A36" s="155" t="s">
        <v>15</v>
      </c>
      <c r="B36" s="115"/>
      <c r="C36" s="13" t="s">
        <v>53</v>
      </c>
      <c r="D36" s="150" t="s">
        <v>60</v>
      </c>
      <c r="E36" s="150" t="s">
        <v>61</v>
      </c>
      <c r="F36" s="150">
        <v>9</v>
      </c>
      <c r="G36" s="151">
        <v>38355</v>
      </c>
      <c r="H36" s="152">
        <v>38526</v>
      </c>
      <c r="I36" s="153" t="s">
        <v>65</v>
      </c>
      <c r="J36" s="154">
        <v>92920</v>
      </c>
      <c r="K36" s="163">
        <f t="shared" si="6"/>
        <v>18584</v>
      </c>
      <c r="L36" s="135">
        <f t="shared" si="7"/>
        <v>111504</v>
      </c>
      <c r="M36" s="73">
        <v>0</v>
      </c>
      <c r="N36" s="73">
        <v>0</v>
      </c>
      <c r="O36" s="135">
        <f t="shared" si="8"/>
        <v>0</v>
      </c>
      <c r="P36" s="77">
        <f t="shared" si="9"/>
        <v>0</v>
      </c>
      <c r="Q36" s="77">
        <f t="shared" si="10"/>
        <v>0</v>
      </c>
      <c r="R36" s="122">
        <f t="shared" si="11"/>
        <v>0</v>
      </c>
      <c r="S36" s="296"/>
      <c r="T36" s="297"/>
      <c r="U36" s="73">
        <v>7920</v>
      </c>
      <c r="V36" s="73">
        <f t="shared" si="12"/>
        <v>0</v>
      </c>
    </row>
    <row r="37" spans="1:20" s="24" customFormat="1" ht="11.25" customHeight="1">
      <c r="A37" s="155"/>
      <c r="B37" s="115"/>
      <c r="C37" s="112"/>
      <c r="D37" s="150"/>
      <c r="E37" s="150"/>
      <c r="G37" s="151"/>
      <c r="H37" s="152"/>
      <c r="I37" s="153"/>
      <c r="J37" s="154"/>
      <c r="K37" s="116"/>
      <c r="L37" s="135"/>
      <c r="M37" s="73"/>
      <c r="N37" s="73"/>
      <c r="O37" s="135"/>
      <c r="P37" s="77"/>
      <c r="Q37" s="77"/>
      <c r="R37" s="122"/>
      <c r="S37" s="109"/>
      <c r="T37" s="109"/>
    </row>
    <row r="38" ht="11.25">
      <c r="S38" s="24"/>
    </row>
    <row r="39" spans="1:20" ht="11.25">
      <c r="A39" s="244" t="s">
        <v>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83"/>
      <c r="M39" s="80" t="s">
        <v>44</v>
      </c>
      <c r="N39" s="23" t="s">
        <v>40</v>
      </c>
      <c r="O39" s="145" t="s">
        <v>45</v>
      </c>
      <c r="P39" s="23" t="s">
        <v>46</v>
      </c>
      <c r="Q39" s="23" t="s">
        <v>47</v>
      </c>
      <c r="R39" s="145" t="s">
        <v>42</v>
      </c>
      <c r="S39" s="82" t="s">
        <v>25</v>
      </c>
      <c r="T39" s="83" t="s">
        <v>26</v>
      </c>
    </row>
    <row r="40" spans="1:21" ht="11.25">
      <c r="A40" s="241"/>
      <c r="B40" s="271"/>
      <c r="C40" s="289"/>
      <c r="D40" s="290"/>
      <c r="E40" s="290"/>
      <c r="F40" s="290"/>
      <c r="G40" s="290"/>
      <c r="H40" s="290"/>
      <c r="I40" s="290"/>
      <c r="J40" s="290"/>
      <c r="K40" s="291"/>
      <c r="L40" s="128" t="s">
        <v>12</v>
      </c>
      <c r="M40" s="3">
        <f>105*1000</f>
        <v>105000</v>
      </c>
      <c r="N40" s="3">
        <f>M40*0.2</f>
        <v>21000</v>
      </c>
      <c r="O40" s="142">
        <f>SUM(M40:N40)</f>
        <v>126000</v>
      </c>
      <c r="P40" s="3">
        <f>M40*0.65</f>
        <v>68250</v>
      </c>
      <c r="Q40" s="3">
        <f>N40*0.65</f>
        <v>13650</v>
      </c>
      <c r="R40" s="142">
        <f>SUM(P40:Q40)</f>
        <v>81900</v>
      </c>
      <c r="S40" s="84"/>
      <c r="T40" s="84"/>
      <c r="U40" s="24"/>
    </row>
    <row r="41" spans="1:21" ht="11.25">
      <c r="A41" s="241"/>
      <c r="B41" s="271"/>
      <c r="C41" s="38"/>
      <c r="D41" s="97"/>
      <c r="E41" s="97"/>
      <c r="F41" s="37"/>
      <c r="G41" s="37"/>
      <c r="H41" s="37"/>
      <c r="I41" s="105"/>
      <c r="J41" s="37"/>
      <c r="K41" s="119"/>
      <c r="L41" s="133" t="s">
        <v>28</v>
      </c>
      <c r="M41" s="4">
        <f aca="true" t="shared" si="13" ref="M41:R41">SUM(M46:M47)</f>
        <v>105000</v>
      </c>
      <c r="N41" s="4">
        <f t="shared" si="13"/>
        <v>21000</v>
      </c>
      <c r="O41" s="143">
        <f t="shared" si="13"/>
        <v>126000</v>
      </c>
      <c r="P41" s="4">
        <f t="shared" si="13"/>
        <v>68250</v>
      </c>
      <c r="Q41" s="4">
        <f t="shared" si="13"/>
        <v>13650</v>
      </c>
      <c r="R41" s="143">
        <f t="shared" si="13"/>
        <v>81900</v>
      </c>
      <c r="S41" s="5">
        <f>R41*0.375</f>
        <v>30712.5</v>
      </c>
      <c r="T41" s="5">
        <f>R41-S41</f>
        <v>51187.5</v>
      </c>
      <c r="U41" s="24"/>
    </row>
    <row r="42" spans="1:21" ht="11.25">
      <c r="A42" s="241"/>
      <c r="B42" s="271"/>
      <c r="C42" s="38"/>
      <c r="D42" s="97"/>
      <c r="E42" s="97"/>
      <c r="F42" s="37"/>
      <c r="G42" s="37"/>
      <c r="H42" s="37"/>
      <c r="I42" s="105"/>
      <c r="J42" s="37"/>
      <c r="K42" s="39"/>
      <c r="L42" s="133" t="s">
        <v>29</v>
      </c>
      <c r="M42" s="4">
        <v>0</v>
      </c>
      <c r="N42" s="4"/>
      <c r="O42" s="143"/>
      <c r="P42" s="4">
        <v>0</v>
      </c>
      <c r="Q42" s="76"/>
      <c r="R42" s="148"/>
      <c r="S42" s="5">
        <f>R42*0.375</f>
        <v>0</v>
      </c>
      <c r="T42" s="5">
        <f>R42-S42</f>
        <v>0</v>
      </c>
      <c r="U42" s="24"/>
    </row>
    <row r="43" spans="1:21" ht="11.25">
      <c r="A43" s="241"/>
      <c r="B43" s="271"/>
      <c r="C43" s="38"/>
      <c r="D43" s="97"/>
      <c r="E43" s="97"/>
      <c r="F43" s="37"/>
      <c r="G43" s="37"/>
      <c r="H43" s="37"/>
      <c r="I43" s="105"/>
      <c r="J43" s="37"/>
      <c r="K43" s="39"/>
      <c r="L43" s="133" t="s">
        <v>280</v>
      </c>
      <c r="M43" s="4"/>
      <c r="N43" s="4"/>
      <c r="O43" s="143"/>
      <c r="P43" s="4"/>
      <c r="Q43" s="76"/>
      <c r="R43" s="148"/>
      <c r="S43" s="251"/>
      <c r="T43" s="251"/>
      <c r="U43" s="24"/>
    </row>
    <row r="44" spans="1:21" ht="11.25">
      <c r="A44" s="272"/>
      <c r="B44" s="273"/>
      <c r="C44" s="249"/>
      <c r="D44" s="250"/>
      <c r="E44" s="250"/>
      <c r="F44" s="250"/>
      <c r="G44" s="250"/>
      <c r="H44" s="250"/>
      <c r="I44" s="250"/>
      <c r="J44" s="250"/>
      <c r="K44" s="235"/>
      <c r="L44" s="130" t="s">
        <v>13</v>
      </c>
      <c r="M44" s="6">
        <f aca="true" t="shared" si="14" ref="M44:R44">M40-M41-M42</f>
        <v>0</v>
      </c>
      <c r="N44" s="6">
        <f t="shared" si="14"/>
        <v>0</v>
      </c>
      <c r="O44" s="144">
        <f t="shared" si="14"/>
        <v>0</v>
      </c>
      <c r="P44" s="6">
        <f t="shared" si="14"/>
        <v>0</v>
      </c>
      <c r="Q44" s="6">
        <f t="shared" si="14"/>
        <v>0</v>
      </c>
      <c r="R44" s="144">
        <f t="shared" si="14"/>
        <v>0</v>
      </c>
      <c r="S44" s="87"/>
      <c r="T44" s="86"/>
      <c r="U44" s="24"/>
    </row>
    <row r="45" spans="1:20" ht="33.75">
      <c r="A45" s="7" t="s">
        <v>14</v>
      </c>
      <c r="B45" s="7" t="s">
        <v>11</v>
      </c>
      <c r="C45" s="29" t="s">
        <v>24</v>
      </c>
      <c r="D45" s="29" t="s">
        <v>20</v>
      </c>
      <c r="E45" s="35" t="s">
        <v>2</v>
      </c>
      <c r="F45" s="29" t="s">
        <v>19</v>
      </c>
      <c r="G45" s="29" t="s">
        <v>18</v>
      </c>
      <c r="H45" s="35" t="s">
        <v>17</v>
      </c>
      <c r="I45" s="35" t="s">
        <v>16</v>
      </c>
      <c r="J45" s="29" t="s">
        <v>3</v>
      </c>
      <c r="K45" s="29" t="s">
        <v>4</v>
      </c>
      <c r="L45" s="131" t="s">
        <v>5</v>
      </c>
      <c r="M45" s="7" t="s">
        <v>21</v>
      </c>
      <c r="N45" s="7" t="s">
        <v>40</v>
      </c>
      <c r="O45" s="131" t="s">
        <v>43</v>
      </c>
      <c r="P45" s="7" t="s">
        <v>22</v>
      </c>
      <c r="Q45" s="22" t="s">
        <v>41</v>
      </c>
      <c r="R45" s="139" t="s">
        <v>42</v>
      </c>
      <c r="S45" s="240" t="s">
        <v>27</v>
      </c>
      <c r="T45" s="240"/>
    </row>
    <row r="46" spans="1:20" s="72" customFormat="1" ht="25.5" customHeight="1">
      <c r="A46" s="159" t="s">
        <v>15</v>
      </c>
      <c r="B46" s="77"/>
      <c r="C46" s="166" t="s">
        <v>53</v>
      </c>
      <c r="D46" s="157" t="s">
        <v>66</v>
      </c>
      <c r="E46" s="154" t="s">
        <v>61</v>
      </c>
      <c r="F46" s="178">
        <v>8</v>
      </c>
      <c r="G46" s="154">
        <v>38355</v>
      </c>
      <c r="H46" s="154">
        <v>38526</v>
      </c>
      <c r="I46" s="154" t="s">
        <v>65</v>
      </c>
      <c r="J46" s="154">
        <v>157920</v>
      </c>
      <c r="K46" s="163">
        <f>J46*0.2</f>
        <v>31584</v>
      </c>
      <c r="L46" s="135">
        <f>SUM(J46:K46)</f>
        <v>189504</v>
      </c>
      <c r="M46" s="77">
        <v>50000</v>
      </c>
      <c r="N46" s="77">
        <f>M46*0.2</f>
        <v>10000</v>
      </c>
      <c r="O46" s="122">
        <f>SUM(M46:N46)</f>
        <v>60000</v>
      </c>
      <c r="P46" s="77">
        <f>M46*0.65</f>
        <v>32500</v>
      </c>
      <c r="Q46" s="77">
        <f>N46*0.65</f>
        <v>6500</v>
      </c>
      <c r="R46" s="122">
        <f>SUM(P46:Q46)</f>
        <v>39000</v>
      </c>
      <c r="S46" s="306" t="s">
        <v>73</v>
      </c>
      <c r="T46" s="307"/>
    </row>
    <row r="47" spans="1:20" s="72" customFormat="1" ht="24.75" customHeight="1">
      <c r="A47" s="159" t="s">
        <v>15</v>
      </c>
      <c r="B47" s="77"/>
      <c r="C47" s="166" t="s">
        <v>53</v>
      </c>
      <c r="D47" s="157" t="s">
        <v>66</v>
      </c>
      <c r="E47" s="154" t="s">
        <v>61</v>
      </c>
      <c r="F47" s="178">
        <v>9</v>
      </c>
      <c r="G47" s="154">
        <v>38355</v>
      </c>
      <c r="H47" s="154">
        <v>38526</v>
      </c>
      <c r="I47" s="154" t="s">
        <v>65</v>
      </c>
      <c r="J47" s="154">
        <v>92920</v>
      </c>
      <c r="K47" s="163">
        <f>J47*0.2</f>
        <v>18584</v>
      </c>
      <c r="L47" s="135">
        <f>SUM(J47:K47)</f>
        <v>111504</v>
      </c>
      <c r="M47" s="77">
        <v>55000</v>
      </c>
      <c r="N47" s="77">
        <f>M47*0.2</f>
        <v>11000</v>
      </c>
      <c r="O47" s="122">
        <f>SUM(M47:N47)</f>
        <v>66000</v>
      </c>
      <c r="P47" s="77">
        <f>M47*0.65</f>
        <v>35750</v>
      </c>
      <c r="Q47" s="77">
        <f>N47*0.65</f>
        <v>7150</v>
      </c>
      <c r="R47" s="122">
        <f>SUM(P47:Q47)</f>
        <v>42900</v>
      </c>
      <c r="S47" s="310"/>
      <c r="T47" s="311"/>
    </row>
    <row r="48" spans="1:20" ht="13.5" customHeight="1">
      <c r="A48" s="159"/>
      <c r="B48" s="156"/>
      <c r="C48" s="77"/>
      <c r="D48" s="157"/>
      <c r="E48" s="157"/>
      <c r="F48" s="77"/>
      <c r="G48" s="26"/>
      <c r="H48" s="77"/>
      <c r="I48" s="158"/>
      <c r="J48" s="26"/>
      <c r="K48" s="26"/>
      <c r="L48" s="123"/>
      <c r="M48" s="26"/>
      <c r="N48" s="26"/>
      <c r="O48" s="123"/>
      <c r="P48" s="77"/>
      <c r="Q48" s="77"/>
      <c r="R48" s="122"/>
      <c r="S48" s="109"/>
      <c r="T48" s="109"/>
    </row>
    <row r="49" spans="1:20" ht="11.25">
      <c r="A49" s="164"/>
      <c r="B49" s="165"/>
      <c r="C49" s="71"/>
      <c r="D49" s="166"/>
      <c r="E49" s="166"/>
      <c r="F49" s="71"/>
      <c r="G49" s="12"/>
      <c r="H49" s="71"/>
      <c r="I49" s="167"/>
      <c r="J49" s="12"/>
      <c r="K49" s="12"/>
      <c r="L49" s="123"/>
      <c r="M49" s="12"/>
      <c r="N49" s="12"/>
      <c r="O49" s="123"/>
      <c r="P49" s="12"/>
      <c r="Q49" s="12"/>
      <c r="R49" s="123"/>
      <c r="S49" s="267"/>
      <c r="T49" s="267"/>
    </row>
    <row r="50" spans="1:19" ht="11.25">
      <c r="A50" s="30"/>
      <c r="B50" s="168"/>
      <c r="C50" s="169"/>
      <c r="D50" s="170"/>
      <c r="E50" s="170"/>
      <c r="F50" s="169"/>
      <c r="G50" s="169"/>
      <c r="H50" s="169"/>
      <c r="I50" s="171"/>
      <c r="J50" s="169"/>
      <c r="K50" s="169"/>
      <c r="L50" s="172"/>
      <c r="S50" s="24"/>
    </row>
    <row r="51" spans="1:20" ht="11.25">
      <c r="A51" s="246" t="s">
        <v>8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8"/>
      <c r="M51" s="80" t="s">
        <v>44</v>
      </c>
      <c r="N51" s="23" t="s">
        <v>40</v>
      </c>
      <c r="O51" s="145" t="s">
        <v>45</v>
      </c>
      <c r="P51" s="23" t="s">
        <v>46</v>
      </c>
      <c r="Q51" s="23" t="s">
        <v>47</v>
      </c>
      <c r="R51" s="145" t="s">
        <v>42</v>
      </c>
      <c r="S51" s="82" t="s">
        <v>25</v>
      </c>
      <c r="T51" s="83" t="s">
        <v>26</v>
      </c>
    </row>
    <row r="52" spans="1:21" ht="11.25">
      <c r="A52" s="236"/>
      <c r="B52" s="237"/>
      <c r="C52" s="289"/>
      <c r="D52" s="290"/>
      <c r="E52" s="290"/>
      <c r="F52" s="290"/>
      <c r="G52" s="290"/>
      <c r="H52" s="290"/>
      <c r="I52" s="290"/>
      <c r="J52" s="290"/>
      <c r="K52" s="291"/>
      <c r="L52" s="136" t="s">
        <v>12</v>
      </c>
      <c r="M52" s="3">
        <f>175*1000</f>
        <v>175000</v>
      </c>
      <c r="N52" s="3">
        <f>M52*0.2</f>
        <v>35000</v>
      </c>
      <c r="O52" s="142">
        <f>SUM(M52:N52)</f>
        <v>210000</v>
      </c>
      <c r="P52" s="3">
        <f>M52*0.65</f>
        <v>113750</v>
      </c>
      <c r="Q52" s="3">
        <f>N52*0.65</f>
        <v>22750</v>
      </c>
      <c r="R52" s="142">
        <f>SUM(P52:Q52)</f>
        <v>136500</v>
      </c>
      <c r="S52" s="84"/>
      <c r="T52" s="84"/>
      <c r="U52" s="24"/>
    </row>
    <row r="53" spans="1:21" ht="11.25">
      <c r="A53" s="236"/>
      <c r="B53" s="237"/>
      <c r="C53" s="38"/>
      <c r="D53" s="97"/>
      <c r="E53" s="97"/>
      <c r="F53" s="37"/>
      <c r="G53" s="37"/>
      <c r="H53" s="37"/>
      <c r="I53" s="105"/>
      <c r="J53" s="37"/>
      <c r="K53" s="118"/>
      <c r="L53" s="133" t="s">
        <v>28</v>
      </c>
      <c r="M53" s="4">
        <f aca="true" t="shared" si="15" ref="M53:R53">SUM(M58:M60)</f>
        <v>150000</v>
      </c>
      <c r="N53" s="4">
        <f t="shared" si="15"/>
        <v>30000</v>
      </c>
      <c r="O53" s="143">
        <f t="shared" si="15"/>
        <v>180000</v>
      </c>
      <c r="P53" s="4">
        <f t="shared" si="15"/>
        <v>97500</v>
      </c>
      <c r="Q53" s="4">
        <f t="shared" si="15"/>
        <v>19500</v>
      </c>
      <c r="R53" s="143">
        <f t="shared" si="15"/>
        <v>117000</v>
      </c>
      <c r="S53" s="5">
        <f>R53*0.375</f>
        <v>43875</v>
      </c>
      <c r="T53" s="5">
        <f>R53-S53</f>
        <v>73125</v>
      </c>
      <c r="U53" s="24"/>
    </row>
    <row r="54" spans="1:21" ht="11.25">
      <c r="A54" s="236"/>
      <c r="B54" s="237"/>
      <c r="C54" s="38"/>
      <c r="D54" s="97"/>
      <c r="E54" s="97"/>
      <c r="F54" s="37"/>
      <c r="G54" s="37"/>
      <c r="H54" s="37"/>
      <c r="I54" s="105"/>
      <c r="J54" s="37"/>
      <c r="K54" s="39"/>
      <c r="L54" s="133" t="s">
        <v>29</v>
      </c>
      <c r="M54" s="4">
        <v>0</v>
      </c>
      <c r="N54" s="4"/>
      <c r="O54" s="143"/>
      <c r="P54" s="4">
        <v>0</v>
      </c>
      <c r="Q54" s="76"/>
      <c r="R54" s="148"/>
      <c r="S54" s="5">
        <f>R54*0.375</f>
        <v>0</v>
      </c>
      <c r="T54" s="5">
        <f>R54-S54</f>
        <v>0</v>
      </c>
      <c r="U54" s="24"/>
    </row>
    <row r="55" spans="1:21" ht="11.25">
      <c r="A55" s="236"/>
      <c r="B55" s="237"/>
      <c r="C55" s="38"/>
      <c r="D55" s="97"/>
      <c r="E55" s="97"/>
      <c r="F55" s="37"/>
      <c r="G55" s="37"/>
      <c r="H55" s="37"/>
      <c r="I55" s="105"/>
      <c r="J55" s="37"/>
      <c r="K55" s="39"/>
      <c r="L55" s="133" t="s">
        <v>280</v>
      </c>
      <c r="M55" s="4"/>
      <c r="N55" s="4"/>
      <c r="O55" s="143"/>
      <c r="P55" s="4"/>
      <c r="Q55" s="76"/>
      <c r="R55" s="148"/>
      <c r="S55" s="251"/>
      <c r="T55" s="251"/>
      <c r="U55" s="24"/>
    </row>
    <row r="56" spans="1:21" ht="11.25">
      <c r="A56" s="238"/>
      <c r="B56" s="239"/>
      <c r="C56" s="249"/>
      <c r="D56" s="250"/>
      <c r="E56" s="250"/>
      <c r="F56" s="250"/>
      <c r="G56" s="250"/>
      <c r="H56" s="250"/>
      <c r="I56" s="250"/>
      <c r="J56" s="250"/>
      <c r="K56" s="235"/>
      <c r="L56" s="130" t="s">
        <v>13</v>
      </c>
      <c r="M56" s="6">
        <f aca="true" t="shared" si="16" ref="M56:R56">M52-M53-M54</f>
        <v>25000</v>
      </c>
      <c r="N56" s="6">
        <f t="shared" si="16"/>
        <v>5000</v>
      </c>
      <c r="O56" s="144">
        <f t="shared" si="16"/>
        <v>30000</v>
      </c>
      <c r="P56" s="6">
        <f t="shared" si="16"/>
        <v>16250</v>
      </c>
      <c r="Q56" s="6">
        <f t="shared" si="16"/>
        <v>3250</v>
      </c>
      <c r="R56" s="144">
        <f t="shared" si="16"/>
        <v>19500</v>
      </c>
      <c r="S56" s="86"/>
      <c r="T56" s="86"/>
      <c r="U56" s="24"/>
    </row>
    <row r="57" spans="1:20" ht="33.75">
      <c r="A57" s="173" t="s">
        <v>14</v>
      </c>
      <c r="B57" s="173" t="s">
        <v>11</v>
      </c>
      <c r="C57" s="174" t="s">
        <v>24</v>
      </c>
      <c r="D57" s="174" t="s">
        <v>20</v>
      </c>
      <c r="E57" s="175" t="s">
        <v>2</v>
      </c>
      <c r="F57" s="174" t="s">
        <v>19</v>
      </c>
      <c r="G57" s="174" t="s">
        <v>18</v>
      </c>
      <c r="H57" s="175" t="s">
        <v>17</v>
      </c>
      <c r="I57" s="175" t="s">
        <v>16</v>
      </c>
      <c r="J57" s="174" t="s">
        <v>3</v>
      </c>
      <c r="K57" s="174" t="s">
        <v>4</v>
      </c>
      <c r="L57" s="176" t="s">
        <v>5</v>
      </c>
      <c r="M57" s="7" t="s">
        <v>21</v>
      </c>
      <c r="N57" s="7" t="s">
        <v>40</v>
      </c>
      <c r="O57" s="131" t="s">
        <v>43</v>
      </c>
      <c r="P57" s="7" t="s">
        <v>22</v>
      </c>
      <c r="Q57" s="22" t="s">
        <v>41</v>
      </c>
      <c r="R57" s="139" t="s">
        <v>42</v>
      </c>
      <c r="S57" s="240" t="s">
        <v>27</v>
      </c>
      <c r="T57" s="240"/>
    </row>
    <row r="58" spans="1:20" ht="15.75" customHeight="1">
      <c r="A58" s="159" t="s">
        <v>15</v>
      </c>
      <c r="B58" s="156"/>
      <c r="C58" s="160" t="s">
        <v>53</v>
      </c>
      <c r="D58" s="177" t="s">
        <v>67</v>
      </c>
      <c r="E58" s="154" t="s">
        <v>61</v>
      </c>
      <c r="F58" s="150">
        <v>374</v>
      </c>
      <c r="G58" s="151">
        <v>38343</v>
      </c>
      <c r="H58" s="152">
        <v>38526</v>
      </c>
      <c r="I58" s="153" t="s">
        <v>65</v>
      </c>
      <c r="J58" s="154">
        <v>33860</v>
      </c>
      <c r="K58" s="116">
        <f>J58*0.2</f>
        <v>6772</v>
      </c>
      <c r="L58" s="135">
        <f>SUM(J58:K58)</f>
        <v>40632</v>
      </c>
      <c r="M58" s="26">
        <v>20000</v>
      </c>
      <c r="N58" s="26">
        <f>M58*0.2</f>
        <v>4000</v>
      </c>
      <c r="O58" s="123">
        <f>SUM(M58:N58)</f>
        <v>24000</v>
      </c>
      <c r="P58" s="77">
        <f aca="true" t="shared" si="17" ref="P58:Q60">M58*0.65</f>
        <v>13000</v>
      </c>
      <c r="Q58" s="77">
        <f t="shared" si="17"/>
        <v>2600</v>
      </c>
      <c r="R58" s="122">
        <f>SUM(P58:Q58)</f>
        <v>15600</v>
      </c>
      <c r="S58" s="306" t="s">
        <v>74</v>
      </c>
      <c r="T58" s="307"/>
    </row>
    <row r="59" spans="1:20" ht="11.25">
      <c r="A59" s="159" t="s">
        <v>15</v>
      </c>
      <c r="B59" s="156"/>
      <c r="C59" s="160" t="s">
        <v>53</v>
      </c>
      <c r="D59" s="177" t="s">
        <v>68</v>
      </c>
      <c r="E59" s="154" t="s">
        <v>61</v>
      </c>
      <c r="F59" s="178">
        <v>8</v>
      </c>
      <c r="G59" s="161">
        <v>38355</v>
      </c>
      <c r="H59" s="154">
        <v>38526</v>
      </c>
      <c r="I59" s="162" t="s">
        <v>65</v>
      </c>
      <c r="J59" s="154">
        <v>157920</v>
      </c>
      <c r="K59" s="163">
        <f>J59*0.2</f>
        <v>31584</v>
      </c>
      <c r="L59" s="135">
        <f>SUM(J59:K59)</f>
        <v>189504</v>
      </c>
      <c r="M59" s="26">
        <v>100000</v>
      </c>
      <c r="N59" s="26">
        <f>M59*0.2</f>
        <v>20000</v>
      </c>
      <c r="O59" s="123">
        <f>SUM(M59:N59)</f>
        <v>120000</v>
      </c>
      <c r="P59" s="77">
        <f t="shared" si="17"/>
        <v>65000</v>
      </c>
      <c r="Q59" s="77">
        <f t="shared" si="17"/>
        <v>13000</v>
      </c>
      <c r="R59" s="122">
        <f>SUM(P59:Q59)</f>
        <v>78000</v>
      </c>
      <c r="S59" s="308"/>
      <c r="T59" s="309"/>
    </row>
    <row r="60" spans="1:20" ht="22.5">
      <c r="A60" s="159" t="s">
        <v>15</v>
      </c>
      <c r="B60" s="156"/>
      <c r="C60" s="160" t="s">
        <v>53</v>
      </c>
      <c r="D60" s="177" t="s">
        <v>69</v>
      </c>
      <c r="E60" s="154" t="s">
        <v>61</v>
      </c>
      <c r="F60" s="178">
        <v>9</v>
      </c>
      <c r="G60" s="161">
        <v>38355</v>
      </c>
      <c r="H60" s="154">
        <v>38526</v>
      </c>
      <c r="I60" s="162" t="s">
        <v>65</v>
      </c>
      <c r="J60" s="154">
        <v>92920</v>
      </c>
      <c r="K60" s="163">
        <f>J60*0.2</f>
        <v>18584</v>
      </c>
      <c r="L60" s="135">
        <f>SUM(J60:K60)</f>
        <v>111504</v>
      </c>
      <c r="M60" s="26">
        <v>30000</v>
      </c>
      <c r="N60" s="26">
        <f>M60*0.2</f>
        <v>6000</v>
      </c>
      <c r="O60" s="123">
        <f>SUM(M60:N60)</f>
        <v>36000</v>
      </c>
      <c r="P60" s="77">
        <f t="shared" si="17"/>
        <v>19500</v>
      </c>
      <c r="Q60" s="77">
        <f t="shared" si="17"/>
        <v>3900</v>
      </c>
      <c r="R60" s="122">
        <f>SUM(P60:Q60)</f>
        <v>23400</v>
      </c>
      <c r="S60" s="310"/>
      <c r="T60" s="311"/>
    </row>
    <row r="61" spans="1:20" ht="11.25">
      <c r="A61" s="50"/>
      <c r="B61" s="8"/>
      <c r="C61" s="9"/>
      <c r="D61" s="13"/>
      <c r="E61" s="13"/>
      <c r="F61" s="9"/>
      <c r="G61" s="10"/>
      <c r="H61" s="11"/>
      <c r="I61" s="16"/>
      <c r="J61" s="12"/>
      <c r="K61" s="12"/>
      <c r="L61" s="123"/>
      <c r="M61" s="12"/>
      <c r="N61" s="12"/>
      <c r="O61" s="123"/>
      <c r="P61" s="12"/>
      <c r="Q61" s="12"/>
      <c r="R61" s="123"/>
      <c r="S61" s="267"/>
      <c r="T61" s="267"/>
    </row>
    <row r="62" ht="11.25">
      <c r="S62" s="24"/>
    </row>
    <row r="63" spans="1:20" ht="11.25">
      <c r="A63" s="244" t="s">
        <v>23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83"/>
      <c r="M63" s="80" t="s">
        <v>44</v>
      </c>
      <c r="N63" s="23" t="s">
        <v>40</v>
      </c>
      <c r="O63" s="145" t="s">
        <v>45</v>
      </c>
      <c r="P63" s="23" t="s">
        <v>46</v>
      </c>
      <c r="Q63" s="23" t="s">
        <v>47</v>
      </c>
      <c r="R63" s="145" t="s">
        <v>42</v>
      </c>
      <c r="S63" s="88" t="s">
        <v>25</v>
      </c>
      <c r="T63" s="89" t="s">
        <v>26</v>
      </c>
    </row>
    <row r="64" spans="1:21" ht="11.25">
      <c r="A64" s="241"/>
      <c r="B64" s="271"/>
      <c r="C64" s="286"/>
      <c r="D64" s="287"/>
      <c r="E64" s="287"/>
      <c r="F64" s="287"/>
      <c r="G64" s="287"/>
      <c r="H64" s="287"/>
      <c r="I64" s="287"/>
      <c r="J64" s="287"/>
      <c r="K64" s="288"/>
      <c r="L64" s="136" t="s">
        <v>12</v>
      </c>
      <c r="M64" s="3">
        <v>11639.64</v>
      </c>
      <c r="N64" s="3">
        <f>M64*0.2</f>
        <v>2327.928</v>
      </c>
      <c r="O64" s="142">
        <f>SUM(M64:N64)</f>
        <v>13967.568</v>
      </c>
      <c r="P64" s="3">
        <f>M64*0.65</f>
        <v>7565.766</v>
      </c>
      <c r="Q64" s="3">
        <f>N64*0.65</f>
        <v>1513.1532</v>
      </c>
      <c r="R64" s="142">
        <f>SUM(P64:Q64)</f>
        <v>9078.9192</v>
      </c>
      <c r="S64" s="90"/>
      <c r="T64" s="90"/>
      <c r="U64" s="24"/>
    </row>
    <row r="65" spans="1:21" ht="11.25">
      <c r="A65" s="241"/>
      <c r="B65" s="271"/>
      <c r="C65" s="38"/>
      <c r="D65" s="97"/>
      <c r="E65" s="97"/>
      <c r="F65" s="37"/>
      <c r="G65" s="37"/>
      <c r="H65" s="37"/>
      <c r="I65" s="105"/>
      <c r="J65" s="37"/>
      <c r="K65" s="118"/>
      <c r="L65" s="133" t="s">
        <v>28</v>
      </c>
      <c r="M65" s="4"/>
      <c r="N65" s="4"/>
      <c r="O65" s="143"/>
      <c r="P65" s="4"/>
      <c r="Q65" s="76"/>
      <c r="R65" s="148"/>
      <c r="S65" s="5">
        <f>R65*0.375</f>
        <v>0</v>
      </c>
      <c r="T65" s="5">
        <f>R65-S65</f>
        <v>0</v>
      </c>
      <c r="U65" s="24"/>
    </row>
    <row r="66" spans="1:21" ht="11.25">
      <c r="A66" s="241"/>
      <c r="B66" s="271"/>
      <c r="C66" s="38"/>
      <c r="D66" s="97"/>
      <c r="E66" s="97"/>
      <c r="F66" s="37"/>
      <c r="G66" s="37"/>
      <c r="H66" s="37"/>
      <c r="I66" s="105"/>
      <c r="J66" s="37"/>
      <c r="K66" s="39"/>
      <c r="L66" s="129" t="s">
        <v>29</v>
      </c>
      <c r="M66" s="4">
        <f>SUM(M106:M106)</f>
        <v>0</v>
      </c>
      <c r="N66" s="4"/>
      <c r="O66" s="143"/>
      <c r="P66" s="4">
        <f>SUM(P106:P106)</f>
        <v>0</v>
      </c>
      <c r="Q66" s="76"/>
      <c r="R66" s="148"/>
      <c r="S66" s="5">
        <f>R66*0.375</f>
        <v>0</v>
      </c>
      <c r="T66" s="5">
        <f>R66-S66</f>
        <v>0</v>
      </c>
      <c r="U66" s="24"/>
    </row>
    <row r="67" spans="1:21" ht="11.25">
      <c r="A67" s="241"/>
      <c r="B67" s="271"/>
      <c r="C67" s="38"/>
      <c r="D67" s="97"/>
      <c r="E67" s="97"/>
      <c r="F67" s="37"/>
      <c r="G67" s="37"/>
      <c r="H67" s="37"/>
      <c r="I67" s="105"/>
      <c r="J67" s="37"/>
      <c r="K67" s="39"/>
      <c r="L67" s="129" t="s">
        <v>280</v>
      </c>
      <c r="M67" s="4">
        <f>SUM(M70:M104)</f>
        <v>11519.06</v>
      </c>
      <c r="N67" s="4">
        <f>SUM(N70:N104)</f>
        <v>0</v>
      </c>
      <c r="O67" s="143">
        <f>+N67+M67</f>
        <v>11519.06</v>
      </c>
      <c r="P67" s="4">
        <f>SUM(P70:P104)</f>
        <v>7487.389000000001</v>
      </c>
      <c r="Q67" s="4">
        <f>SUM(Q70:Q104)</f>
        <v>0</v>
      </c>
      <c r="R67" s="143">
        <f>+Q67+P67</f>
        <v>7487.389000000001</v>
      </c>
      <c r="S67" s="5">
        <f>R67*0.375</f>
        <v>2807.770875</v>
      </c>
      <c r="T67" s="5">
        <f>R67-S67</f>
        <v>4679.618125000001</v>
      </c>
      <c r="U67" s="24"/>
    </row>
    <row r="68" spans="1:21" ht="11.25">
      <c r="A68" s="272"/>
      <c r="B68" s="273"/>
      <c r="C68" s="40"/>
      <c r="D68" s="98"/>
      <c r="E68" s="98"/>
      <c r="F68" s="41"/>
      <c r="G68" s="41"/>
      <c r="H68" s="41"/>
      <c r="I68" s="106"/>
      <c r="J68" s="41"/>
      <c r="K68" s="42"/>
      <c r="L68" s="130" t="s">
        <v>13</v>
      </c>
      <c r="M68" s="6">
        <f>M64-M65-M66-M67</f>
        <v>120.57999999999993</v>
      </c>
      <c r="N68" s="6"/>
      <c r="O68" s="144"/>
      <c r="P68" s="6"/>
      <c r="Q68" s="6"/>
      <c r="R68" s="144"/>
      <c r="S68" s="86"/>
      <c r="T68" s="86"/>
      <c r="U68" s="24"/>
    </row>
    <row r="69" spans="1:20" ht="33.75">
      <c r="A69" s="7" t="s">
        <v>14</v>
      </c>
      <c r="B69" s="7" t="s">
        <v>11</v>
      </c>
      <c r="C69" s="29" t="s">
        <v>24</v>
      </c>
      <c r="D69" s="29" t="s">
        <v>20</v>
      </c>
      <c r="E69" s="35" t="s">
        <v>2</v>
      </c>
      <c r="F69" s="29" t="s">
        <v>19</v>
      </c>
      <c r="G69" s="29" t="s">
        <v>18</v>
      </c>
      <c r="H69" s="35" t="s">
        <v>17</v>
      </c>
      <c r="I69" s="35" t="s">
        <v>16</v>
      </c>
      <c r="J69" s="29" t="s">
        <v>3</v>
      </c>
      <c r="K69" s="29" t="s">
        <v>4</v>
      </c>
      <c r="L69" s="131" t="s">
        <v>5</v>
      </c>
      <c r="M69" s="7" t="s">
        <v>21</v>
      </c>
      <c r="N69" s="7" t="s">
        <v>40</v>
      </c>
      <c r="O69" s="131" t="s">
        <v>43</v>
      </c>
      <c r="P69" s="7" t="s">
        <v>22</v>
      </c>
      <c r="Q69" s="22" t="s">
        <v>41</v>
      </c>
      <c r="R69" s="139" t="s">
        <v>42</v>
      </c>
      <c r="S69" s="240" t="s">
        <v>27</v>
      </c>
      <c r="T69" s="240"/>
    </row>
    <row r="70" spans="1:20" ht="22.5">
      <c r="A70" s="48" t="s">
        <v>231</v>
      </c>
      <c r="B70" s="8"/>
      <c r="C70" s="13" t="s">
        <v>115</v>
      </c>
      <c r="D70" s="99" t="s">
        <v>233</v>
      </c>
      <c r="E70" s="13" t="s">
        <v>234</v>
      </c>
      <c r="F70" s="18">
        <v>86275</v>
      </c>
      <c r="G70" s="19">
        <v>38413</v>
      </c>
      <c r="H70" s="15">
        <v>38457</v>
      </c>
      <c r="I70" s="16" t="s">
        <v>142</v>
      </c>
      <c r="J70" s="20">
        <v>809.2</v>
      </c>
      <c r="K70" s="21">
        <v>161.84</v>
      </c>
      <c r="L70" s="125">
        <v>971.04</v>
      </c>
      <c r="M70" s="12">
        <v>159.84</v>
      </c>
      <c r="N70" s="12"/>
      <c r="O70" s="123">
        <f>+N70+M70</f>
        <v>159.84</v>
      </c>
      <c r="P70" s="77">
        <f>M70*0.65</f>
        <v>103.896</v>
      </c>
      <c r="Q70" s="77">
        <f>N70*0.65</f>
        <v>0</v>
      </c>
      <c r="R70" s="122">
        <f>SUM(P70:Q70)</f>
        <v>103.896</v>
      </c>
      <c r="S70" s="267" t="s">
        <v>283</v>
      </c>
      <c r="T70" s="267"/>
    </row>
    <row r="71" spans="1:20" ht="22.5">
      <c r="A71" s="48" t="s">
        <v>231</v>
      </c>
      <c r="B71" s="8"/>
      <c r="C71" s="13" t="s">
        <v>115</v>
      </c>
      <c r="D71" s="99" t="s">
        <v>233</v>
      </c>
      <c r="E71" s="13" t="s">
        <v>234</v>
      </c>
      <c r="F71" s="18">
        <v>286026</v>
      </c>
      <c r="G71" s="19">
        <v>38546</v>
      </c>
      <c r="H71" s="15">
        <v>38581</v>
      </c>
      <c r="I71" s="16" t="s">
        <v>235</v>
      </c>
      <c r="J71" s="20">
        <v>709</v>
      </c>
      <c r="K71" s="21">
        <v>141.8</v>
      </c>
      <c r="L71" s="125">
        <v>850.9</v>
      </c>
      <c r="M71" s="12">
        <v>141.8</v>
      </c>
      <c r="N71" s="12"/>
      <c r="O71" s="123">
        <f aca="true" t="shared" si="18" ref="O71:O104">+N71+M71</f>
        <v>141.8</v>
      </c>
      <c r="P71" s="77">
        <f aca="true" t="shared" si="19" ref="P71:P104">M71*0.65</f>
        <v>92.17000000000002</v>
      </c>
      <c r="Q71" s="77">
        <f aca="true" t="shared" si="20" ref="Q71:Q104">N71*0.65</f>
        <v>0</v>
      </c>
      <c r="R71" s="122">
        <f aca="true" t="shared" si="21" ref="R71:R104">SUM(P71:Q71)</f>
        <v>92.17000000000002</v>
      </c>
      <c r="S71" s="267" t="s">
        <v>283</v>
      </c>
      <c r="T71" s="267"/>
    </row>
    <row r="72" spans="1:20" ht="22.5">
      <c r="A72" s="48" t="s">
        <v>231</v>
      </c>
      <c r="B72" s="8"/>
      <c r="C72" s="13" t="s">
        <v>115</v>
      </c>
      <c r="D72" s="99" t="s">
        <v>236</v>
      </c>
      <c r="E72" s="13" t="s">
        <v>237</v>
      </c>
      <c r="F72" s="18">
        <v>1400121064</v>
      </c>
      <c r="G72" s="19">
        <v>38679</v>
      </c>
      <c r="H72" s="15">
        <v>38714</v>
      </c>
      <c r="I72" s="16" t="s">
        <v>142</v>
      </c>
      <c r="J72" s="20">
        <v>635</v>
      </c>
      <c r="K72" s="21">
        <v>127</v>
      </c>
      <c r="L72" s="125">
        <v>762</v>
      </c>
      <c r="M72" s="12">
        <v>121.8</v>
      </c>
      <c r="N72" s="12"/>
      <c r="O72" s="123">
        <f t="shared" si="18"/>
        <v>121.8</v>
      </c>
      <c r="P72" s="77">
        <f t="shared" si="19"/>
        <v>79.17</v>
      </c>
      <c r="Q72" s="77">
        <f t="shared" si="20"/>
        <v>0</v>
      </c>
      <c r="R72" s="122">
        <f t="shared" si="21"/>
        <v>79.17</v>
      </c>
      <c r="S72" s="267" t="s">
        <v>284</v>
      </c>
      <c r="T72" s="267"/>
    </row>
    <row r="73" spans="1:20" ht="22.5">
      <c r="A73" s="48" t="s">
        <v>231</v>
      </c>
      <c r="B73" s="8"/>
      <c r="C73" s="13" t="s">
        <v>115</v>
      </c>
      <c r="D73" s="99" t="s">
        <v>233</v>
      </c>
      <c r="E73" s="13" t="s">
        <v>234</v>
      </c>
      <c r="F73" s="18">
        <v>511130</v>
      </c>
      <c r="G73" s="19">
        <v>38702</v>
      </c>
      <c r="H73" s="15">
        <v>38748</v>
      </c>
      <c r="I73" s="16" t="s">
        <v>235</v>
      </c>
      <c r="J73" s="20">
        <v>2004.87</v>
      </c>
      <c r="K73" s="21">
        <v>400.97</v>
      </c>
      <c r="L73" s="125">
        <v>2405.84</v>
      </c>
      <c r="M73" s="12">
        <v>398</v>
      </c>
      <c r="N73" s="12"/>
      <c r="O73" s="123">
        <f t="shared" si="18"/>
        <v>398</v>
      </c>
      <c r="P73" s="77">
        <f t="shared" si="19"/>
        <v>258.7</v>
      </c>
      <c r="Q73" s="77">
        <f t="shared" si="20"/>
        <v>0</v>
      </c>
      <c r="R73" s="122">
        <f t="shared" si="21"/>
        <v>258.7</v>
      </c>
      <c r="S73" s="267" t="s">
        <v>283</v>
      </c>
      <c r="T73" s="267"/>
    </row>
    <row r="74" spans="1:20" ht="22.5">
      <c r="A74" s="48" t="s">
        <v>231</v>
      </c>
      <c r="B74" s="8"/>
      <c r="C74" s="13" t="s">
        <v>115</v>
      </c>
      <c r="D74" s="99" t="s">
        <v>233</v>
      </c>
      <c r="E74" s="13" t="s">
        <v>238</v>
      </c>
      <c r="F74" s="18">
        <v>652954</v>
      </c>
      <c r="G74" s="19">
        <v>38843</v>
      </c>
      <c r="H74" s="15">
        <v>38845</v>
      </c>
      <c r="I74" s="16" t="s">
        <v>142</v>
      </c>
      <c r="J74" s="20">
        <v>832.5</v>
      </c>
      <c r="K74" s="21">
        <v>166.5</v>
      </c>
      <c r="L74" s="125">
        <v>999</v>
      </c>
      <c r="M74" s="12">
        <v>166.5</v>
      </c>
      <c r="N74" s="12"/>
      <c r="O74" s="123">
        <f t="shared" si="18"/>
        <v>166.5</v>
      </c>
      <c r="P74" s="77">
        <f t="shared" si="19"/>
        <v>108.22500000000001</v>
      </c>
      <c r="Q74" s="77">
        <f t="shared" si="20"/>
        <v>0</v>
      </c>
      <c r="R74" s="122">
        <f t="shared" si="21"/>
        <v>108.22500000000001</v>
      </c>
      <c r="S74" s="267" t="s">
        <v>284</v>
      </c>
      <c r="T74" s="267"/>
    </row>
    <row r="75" spans="1:20" ht="22.5">
      <c r="A75" s="48" t="s">
        <v>231</v>
      </c>
      <c r="B75" s="8"/>
      <c r="C75" s="13" t="s">
        <v>115</v>
      </c>
      <c r="D75" s="99" t="s">
        <v>233</v>
      </c>
      <c r="E75" s="13" t="s">
        <v>239</v>
      </c>
      <c r="F75" s="18" t="s">
        <v>240</v>
      </c>
      <c r="G75" s="19">
        <v>38842</v>
      </c>
      <c r="H75" s="15">
        <v>38911</v>
      </c>
      <c r="I75" s="16" t="s">
        <v>285</v>
      </c>
      <c r="J75" s="20">
        <v>1598</v>
      </c>
      <c r="K75" s="21">
        <v>319.6</v>
      </c>
      <c r="L75" s="125">
        <v>1917.6</v>
      </c>
      <c r="M75" s="12">
        <v>150.6</v>
      </c>
      <c r="N75" s="12"/>
      <c r="O75" s="123">
        <f t="shared" si="18"/>
        <v>150.6</v>
      </c>
      <c r="P75" s="77">
        <f t="shared" si="19"/>
        <v>97.89</v>
      </c>
      <c r="Q75" s="77">
        <f t="shared" si="20"/>
        <v>0</v>
      </c>
      <c r="R75" s="122">
        <f t="shared" si="21"/>
        <v>97.89</v>
      </c>
      <c r="S75" s="267" t="s">
        <v>283</v>
      </c>
      <c r="T75" s="267"/>
    </row>
    <row r="76" spans="1:20" ht="22.5">
      <c r="A76" s="48" t="s">
        <v>231</v>
      </c>
      <c r="B76" s="8"/>
      <c r="C76" s="13" t="s">
        <v>115</v>
      </c>
      <c r="D76" s="99" t="s">
        <v>241</v>
      </c>
      <c r="E76" s="13" t="s">
        <v>234</v>
      </c>
      <c r="F76" s="18">
        <v>144997</v>
      </c>
      <c r="G76" s="19">
        <v>38807</v>
      </c>
      <c r="H76" s="15">
        <v>38839</v>
      </c>
      <c r="I76" s="16" t="s">
        <v>235</v>
      </c>
      <c r="J76" s="20">
        <v>790.8</v>
      </c>
      <c r="K76" s="21">
        <v>131.8</v>
      </c>
      <c r="L76" s="125">
        <v>790.8</v>
      </c>
      <c r="M76" s="12">
        <v>129.8</v>
      </c>
      <c r="N76" s="12"/>
      <c r="O76" s="123">
        <f t="shared" si="18"/>
        <v>129.8</v>
      </c>
      <c r="P76" s="77">
        <f t="shared" si="19"/>
        <v>84.37</v>
      </c>
      <c r="Q76" s="77">
        <f t="shared" si="20"/>
        <v>0</v>
      </c>
      <c r="R76" s="122">
        <f t="shared" si="21"/>
        <v>84.37</v>
      </c>
      <c r="S76" s="267" t="s">
        <v>283</v>
      </c>
      <c r="T76" s="267"/>
    </row>
    <row r="77" spans="1:20" ht="22.5">
      <c r="A77" s="48" t="s">
        <v>231</v>
      </c>
      <c r="B77" s="8"/>
      <c r="C77" s="13" t="s">
        <v>115</v>
      </c>
      <c r="D77" s="99" t="s">
        <v>233</v>
      </c>
      <c r="E77" s="13" t="s">
        <v>237</v>
      </c>
      <c r="F77" s="18">
        <v>1400342580</v>
      </c>
      <c r="G77" s="19">
        <v>38903</v>
      </c>
      <c r="H77" s="15">
        <v>39001</v>
      </c>
      <c r="I77" s="16" t="s">
        <v>142</v>
      </c>
      <c r="J77" s="20">
        <v>1766.6</v>
      </c>
      <c r="K77" s="21">
        <v>353.32</v>
      </c>
      <c r="L77" s="125">
        <v>2119.92</v>
      </c>
      <c r="M77" s="12">
        <v>258.57</v>
      </c>
      <c r="N77" s="12"/>
      <c r="O77" s="123">
        <f t="shared" si="18"/>
        <v>258.57</v>
      </c>
      <c r="P77" s="77">
        <f t="shared" si="19"/>
        <v>168.0705</v>
      </c>
      <c r="Q77" s="77">
        <f t="shared" si="20"/>
        <v>0</v>
      </c>
      <c r="R77" s="122">
        <f t="shared" si="21"/>
        <v>168.0705</v>
      </c>
      <c r="S77" s="267" t="s">
        <v>284</v>
      </c>
      <c r="T77" s="267"/>
    </row>
    <row r="78" spans="1:20" ht="22.5">
      <c r="A78" s="48" t="s">
        <v>231</v>
      </c>
      <c r="B78" s="8"/>
      <c r="C78" s="13" t="s">
        <v>115</v>
      </c>
      <c r="D78" s="99" t="s">
        <v>233</v>
      </c>
      <c r="E78" s="13" t="s">
        <v>237</v>
      </c>
      <c r="F78" s="18">
        <v>1400347034</v>
      </c>
      <c r="G78" s="19">
        <v>38933</v>
      </c>
      <c r="H78" s="15">
        <v>39013</v>
      </c>
      <c r="I78" s="16" t="s">
        <v>142</v>
      </c>
      <c r="J78" s="20">
        <v>1817</v>
      </c>
      <c r="K78" s="21">
        <v>363.4</v>
      </c>
      <c r="L78" s="125">
        <v>2180.4</v>
      </c>
      <c r="M78" s="12">
        <v>280</v>
      </c>
      <c r="N78" s="12"/>
      <c r="O78" s="123">
        <f t="shared" si="18"/>
        <v>280</v>
      </c>
      <c r="P78" s="77">
        <f t="shared" si="19"/>
        <v>182</v>
      </c>
      <c r="Q78" s="77">
        <f t="shared" si="20"/>
        <v>0</v>
      </c>
      <c r="R78" s="122">
        <f t="shared" si="21"/>
        <v>182</v>
      </c>
      <c r="S78" s="267" t="s">
        <v>283</v>
      </c>
      <c r="T78" s="267"/>
    </row>
    <row r="79" spans="1:20" ht="22.5">
      <c r="A79" s="48" t="s">
        <v>231</v>
      </c>
      <c r="B79" s="8"/>
      <c r="C79" s="13" t="s">
        <v>115</v>
      </c>
      <c r="D79" s="99" t="s">
        <v>233</v>
      </c>
      <c r="E79" s="13" t="s">
        <v>237</v>
      </c>
      <c r="F79" s="18">
        <v>1400347871</v>
      </c>
      <c r="G79" s="19">
        <v>38958</v>
      </c>
      <c r="H79" s="15">
        <v>39013</v>
      </c>
      <c r="I79" s="16" t="s">
        <v>142</v>
      </c>
      <c r="J79" s="20">
        <v>1400</v>
      </c>
      <c r="K79" s="21">
        <v>280</v>
      </c>
      <c r="L79" s="125">
        <v>1680</v>
      </c>
      <c r="M79" s="12">
        <v>260</v>
      </c>
      <c r="N79" s="12"/>
      <c r="O79" s="123">
        <f t="shared" si="18"/>
        <v>260</v>
      </c>
      <c r="P79" s="77">
        <f t="shared" si="19"/>
        <v>169</v>
      </c>
      <c r="Q79" s="77">
        <f t="shared" si="20"/>
        <v>0</v>
      </c>
      <c r="R79" s="122">
        <f t="shared" si="21"/>
        <v>169</v>
      </c>
      <c r="S79" s="267" t="s">
        <v>283</v>
      </c>
      <c r="T79" s="267"/>
    </row>
    <row r="80" spans="1:20" ht="22.5">
      <c r="A80" s="48" t="s">
        <v>231</v>
      </c>
      <c r="B80" s="8"/>
      <c r="C80" s="13" t="s">
        <v>115</v>
      </c>
      <c r="D80" s="99" t="s">
        <v>233</v>
      </c>
      <c r="E80" s="13" t="s">
        <v>237</v>
      </c>
      <c r="F80" s="18">
        <v>1400350664</v>
      </c>
      <c r="G80" s="19">
        <v>38980</v>
      </c>
      <c r="H80" s="15">
        <v>39013</v>
      </c>
      <c r="I80" s="16" t="s">
        <v>142</v>
      </c>
      <c r="J80" s="20">
        <v>1215</v>
      </c>
      <c r="K80" s="21">
        <v>243</v>
      </c>
      <c r="L80" s="125">
        <v>1458</v>
      </c>
      <c r="M80" s="12">
        <v>231</v>
      </c>
      <c r="N80" s="12"/>
      <c r="O80" s="123">
        <f t="shared" si="18"/>
        <v>231</v>
      </c>
      <c r="P80" s="77">
        <f t="shared" si="19"/>
        <v>150.15</v>
      </c>
      <c r="Q80" s="77">
        <f t="shared" si="20"/>
        <v>0</v>
      </c>
      <c r="R80" s="122">
        <f t="shared" si="21"/>
        <v>150.15</v>
      </c>
      <c r="S80" s="267" t="s">
        <v>283</v>
      </c>
      <c r="T80" s="267"/>
    </row>
    <row r="81" spans="1:20" ht="22.5">
      <c r="A81" s="48" t="s">
        <v>231</v>
      </c>
      <c r="B81" s="8"/>
      <c r="C81" s="13" t="s">
        <v>115</v>
      </c>
      <c r="D81" s="99" t="s">
        <v>233</v>
      </c>
      <c r="E81" s="13" t="s">
        <v>237</v>
      </c>
      <c r="F81" s="18">
        <v>1400352222</v>
      </c>
      <c r="G81" s="19">
        <v>38992</v>
      </c>
      <c r="H81" s="15">
        <v>39045</v>
      </c>
      <c r="I81" s="16" t="s">
        <v>142</v>
      </c>
      <c r="J81" s="20">
        <v>2678.01</v>
      </c>
      <c r="K81" s="21">
        <v>535.6</v>
      </c>
      <c r="L81" s="125">
        <v>3213.61</v>
      </c>
      <c r="M81" s="12">
        <v>499.6</v>
      </c>
      <c r="N81" s="12"/>
      <c r="O81" s="123">
        <f t="shared" si="18"/>
        <v>499.6</v>
      </c>
      <c r="P81" s="77">
        <f t="shared" si="19"/>
        <v>324.74</v>
      </c>
      <c r="Q81" s="77">
        <f t="shared" si="20"/>
        <v>0</v>
      </c>
      <c r="R81" s="122">
        <f t="shared" si="21"/>
        <v>324.74</v>
      </c>
      <c r="S81" s="267" t="s">
        <v>283</v>
      </c>
      <c r="T81" s="267"/>
    </row>
    <row r="82" spans="1:20" ht="22.5">
      <c r="A82" s="48" t="s">
        <v>231</v>
      </c>
      <c r="B82" s="8"/>
      <c r="C82" s="13" t="s">
        <v>115</v>
      </c>
      <c r="D82" s="99" t="s">
        <v>233</v>
      </c>
      <c r="E82" s="13" t="s">
        <v>237</v>
      </c>
      <c r="F82" s="18">
        <v>1400359634</v>
      </c>
      <c r="G82" s="19">
        <v>39035</v>
      </c>
      <c r="H82" s="15">
        <v>39104</v>
      </c>
      <c r="I82" s="16" t="s">
        <v>142</v>
      </c>
      <c r="J82" s="20">
        <v>1171</v>
      </c>
      <c r="K82" s="21">
        <v>234.2</v>
      </c>
      <c r="L82" s="125">
        <v>1405.2</v>
      </c>
      <c r="M82" s="12">
        <v>222.2</v>
      </c>
      <c r="N82" s="12"/>
      <c r="O82" s="123">
        <f t="shared" si="18"/>
        <v>222.2</v>
      </c>
      <c r="P82" s="77">
        <f t="shared" si="19"/>
        <v>144.43</v>
      </c>
      <c r="Q82" s="77">
        <f t="shared" si="20"/>
        <v>0</v>
      </c>
      <c r="R82" s="122">
        <f t="shared" si="21"/>
        <v>144.43</v>
      </c>
      <c r="S82" s="267" t="s">
        <v>283</v>
      </c>
      <c r="T82" s="267"/>
    </row>
    <row r="83" spans="1:20" ht="22.5">
      <c r="A83" s="48" t="s">
        <v>231</v>
      </c>
      <c r="B83" s="8"/>
      <c r="C83" s="13" t="s">
        <v>115</v>
      </c>
      <c r="D83" s="99" t="s">
        <v>233</v>
      </c>
      <c r="E83" s="13" t="s">
        <v>237</v>
      </c>
      <c r="F83" s="18">
        <v>1400359698</v>
      </c>
      <c r="G83" s="19">
        <v>39035</v>
      </c>
      <c r="H83" s="15">
        <v>39104</v>
      </c>
      <c r="I83" s="16" t="s">
        <v>142</v>
      </c>
      <c r="J83" s="20">
        <v>1550.2</v>
      </c>
      <c r="K83" s="21">
        <v>310</v>
      </c>
      <c r="L83" s="125">
        <v>1860</v>
      </c>
      <c r="M83" s="12">
        <v>298</v>
      </c>
      <c r="N83" s="12"/>
      <c r="O83" s="123">
        <f t="shared" si="18"/>
        <v>298</v>
      </c>
      <c r="P83" s="77">
        <f t="shared" si="19"/>
        <v>193.70000000000002</v>
      </c>
      <c r="Q83" s="77">
        <f t="shared" si="20"/>
        <v>0</v>
      </c>
      <c r="R83" s="122">
        <f t="shared" si="21"/>
        <v>193.70000000000002</v>
      </c>
      <c r="S83" s="267" t="s">
        <v>283</v>
      </c>
      <c r="T83" s="267"/>
    </row>
    <row r="84" spans="1:20" ht="22.5">
      <c r="A84" s="48" t="s">
        <v>231</v>
      </c>
      <c r="B84" s="8"/>
      <c r="C84" s="13" t="s">
        <v>115</v>
      </c>
      <c r="D84" s="99" t="s">
        <v>233</v>
      </c>
      <c r="E84" s="13" t="s">
        <v>237</v>
      </c>
      <c r="F84" s="18">
        <v>1400371336</v>
      </c>
      <c r="G84" s="19">
        <v>39108</v>
      </c>
      <c r="H84" s="15">
        <v>39167</v>
      </c>
      <c r="I84" s="16" t="s">
        <v>142</v>
      </c>
      <c r="J84" s="20">
        <v>1860</v>
      </c>
      <c r="K84" s="21">
        <v>372</v>
      </c>
      <c r="L84" s="125">
        <v>2232</v>
      </c>
      <c r="M84" s="12">
        <v>286.2</v>
      </c>
      <c r="N84" s="12"/>
      <c r="O84" s="123">
        <f t="shared" si="18"/>
        <v>286.2</v>
      </c>
      <c r="P84" s="77">
        <f t="shared" si="19"/>
        <v>186.03</v>
      </c>
      <c r="Q84" s="77">
        <f t="shared" si="20"/>
        <v>0</v>
      </c>
      <c r="R84" s="122">
        <f t="shared" si="21"/>
        <v>186.03</v>
      </c>
      <c r="S84" s="267" t="s">
        <v>284</v>
      </c>
      <c r="T84" s="267"/>
    </row>
    <row r="85" spans="1:20" ht="22.5">
      <c r="A85" s="48" t="s">
        <v>231</v>
      </c>
      <c r="B85" s="8"/>
      <c r="C85" s="13" t="s">
        <v>115</v>
      </c>
      <c r="D85" s="99" t="s">
        <v>233</v>
      </c>
      <c r="E85" s="13" t="s">
        <v>237</v>
      </c>
      <c r="F85" s="18">
        <v>1400376734</v>
      </c>
      <c r="G85" s="19">
        <v>39140</v>
      </c>
      <c r="H85" s="15">
        <v>39199</v>
      </c>
      <c r="I85" s="16" t="s">
        <v>142</v>
      </c>
      <c r="J85" s="20">
        <v>1690</v>
      </c>
      <c r="K85" s="21">
        <v>338</v>
      </c>
      <c r="L85" s="125">
        <v>2028</v>
      </c>
      <c r="M85" s="12">
        <v>318</v>
      </c>
      <c r="N85" s="12"/>
      <c r="O85" s="123">
        <f t="shared" si="18"/>
        <v>318</v>
      </c>
      <c r="P85" s="77">
        <f t="shared" si="19"/>
        <v>206.70000000000002</v>
      </c>
      <c r="Q85" s="77">
        <f t="shared" si="20"/>
        <v>0</v>
      </c>
      <c r="R85" s="122">
        <f t="shared" si="21"/>
        <v>206.70000000000002</v>
      </c>
      <c r="S85" s="267" t="s">
        <v>284</v>
      </c>
      <c r="T85" s="267"/>
    </row>
    <row r="86" spans="1:20" ht="22.5">
      <c r="A86" s="48" t="s">
        <v>231</v>
      </c>
      <c r="B86" s="8"/>
      <c r="C86" s="13" t="s">
        <v>115</v>
      </c>
      <c r="D86" s="99" t="s">
        <v>233</v>
      </c>
      <c r="E86" s="13" t="s">
        <v>237</v>
      </c>
      <c r="F86" s="18">
        <v>1400376622</v>
      </c>
      <c r="G86" s="19">
        <v>39140</v>
      </c>
      <c r="H86" s="15">
        <v>39199</v>
      </c>
      <c r="I86" s="16" t="s">
        <v>142</v>
      </c>
      <c r="J86" s="20">
        <v>4650</v>
      </c>
      <c r="K86" s="21">
        <v>930</v>
      </c>
      <c r="L86" s="125">
        <v>5580</v>
      </c>
      <c r="M86" s="12">
        <v>870</v>
      </c>
      <c r="N86" s="12"/>
      <c r="O86" s="123">
        <f t="shared" si="18"/>
        <v>870</v>
      </c>
      <c r="P86" s="77">
        <f t="shared" si="19"/>
        <v>565.5</v>
      </c>
      <c r="Q86" s="77">
        <f t="shared" si="20"/>
        <v>0</v>
      </c>
      <c r="R86" s="122">
        <f t="shared" si="21"/>
        <v>565.5</v>
      </c>
      <c r="S86" s="267" t="s">
        <v>284</v>
      </c>
      <c r="T86" s="267"/>
    </row>
    <row r="87" spans="1:20" ht="22.5">
      <c r="A87" s="48" t="s">
        <v>231</v>
      </c>
      <c r="B87" s="8"/>
      <c r="C87" s="13" t="s">
        <v>115</v>
      </c>
      <c r="D87" s="99" t="s">
        <v>233</v>
      </c>
      <c r="E87" s="13" t="s">
        <v>237</v>
      </c>
      <c r="F87" s="18">
        <v>1400377753</v>
      </c>
      <c r="G87" s="19">
        <v>39147</v>
      </c>
      <c r="H87" s="15">
        <v>39199</v>
      </c>
      <c r="I87" s="16" t="s">
        <v>142</v>
      </c>
      <c r="J87" s="20">
        <v>5660</v>
      </c>
      <c r="K87" s="21">
        <v>1132</v>
      </c>
      <c r="L87" s="125">
        <v>6792</v>
      </c>
      <c r="M87" s="12">
        <v>1032.2</v>
      </c>
      <c r="N87" s="12"/>
      <c r="O87" s="123">
        <f t="shared" si="18"/>
        <v>1032.2</v>
      </c>
      <c r="P87" s="77">
        <f t="shared" si="19"/>
        <v>670.9300000000001</v>
      </c>
      <c r="Q87" s="77">
        <f t="shared" si="20"/>
        <v>0</v>
      </c>
      <c r="R87" s="122">
        <f t="shared" si="21"/>
        <v>670.9300000000001</v>
      </c>
      <c r="S87" s="267" t="s">
        <v>284</v>
      </c>
      <c r="T87" s="267"/>
    </row>
    <row r="88" spans="1:20" ht="22.5">
      <c r="A88" s="48" t="s">
        <v>231</v>
      </c>
      <c r="B88" s="8"/>
      <c r="C88" s="13" t="s">
        <v>115</v>
      </c>
      <c r="D88" s="99" t="s">
        <v>233</v>
      </c>
      <c r="E88" s="13" t="s">
        <v>237</v>
      </c>
      <c r="F88" s="18">
        <v>1400388762</v>
      </c>
      <c r="G88" s="19">
        <v>39211</v>
      </c>
      <c r="H88" s="15">
        <v>39289</v>
      </c>
      <c r="I88" s="16" t="s">
        <v>142</v>
      </c>
      <c r="J88" s="20">
        <v>860</v>
      </c>
      <c r="K88" s="21">
        <v>172</v>
      </c>
      <c r="L88" s="125">
        <v>1032</v>
      </c>
      <c r="M88" s="12">
        <v>160</v>
      </c>
      <c r="N88" s="12"/>
      <c r="O88" s="123">
        <f t="shared" si="18"/>
        <v>160</v>
      </c>
      <c r="P88" s="77">
        <f t="shared" si="19"/>
        <v>104</v>
      </c>
      <c r="Q88" s="77">
        <f t="shared" si="20"/>
        <v>0</v>
      </c>
      <c r="R88" s="122">
        <f t="shared" si="21"/>
        <v>104</v>
      </c>
      <c r="S88" s="267" t="s">
        <v>284</v>
      </c>
      <c r="T88" s="267"/>
    </row>
    <row r="89" spans="1:20" ht="22.5">
      <c r="A89" s="48" t="s">
        <v>231</v>
      </c>
      <c r="B89" s="8"/>
      <c r="C89" s="13" t="s">
        <v>115</v>
      </c>
      <c r="D89" s="99" t="s">
        <v>233</v>
      </c>
      <c r="E89" s="13" t="s">
        <v>237</v>
      </c>
      <c r="F89" s="18">
        <v>1400403362</v>
      </c>
      <c r="G89" s="19">
        <v>39355</v>
      </c>
      <c r="H89" s="15">
        <v>39372</v>
      </c>
      <c r="I89" s="16" t="s">
        <v>142</v>
      </c>
      <c r="J89" s="20">
        <v>990</v>
      </c>
      <c r="K89" s="21">
        <v>198</v>
      </c>
      <c r="L89" s="125">
        <v>1188</v>
      </c>
      <c r="M89" s="12">
        <v>186</v>
      </c>
      <c r="N89" s="12"/>
      <c r="O89" s="123">
        <f t="shared" si="18"/>
        <v>186</v>
      </c>
      <c r="P89" s="77">
        <f t="shared" si="19"/>
        <v>120.9</v>
      </c>
      <c r="Q89" s="77">
        <f t="shared" si="20"/>
        <v>0</v>
      </c>
      <c r="R89" s="122">
        <f t="shared" si="21"/>
        <v>120.9</v>
      </c>
      <c r="S89" s="267" t="s">
        <v>284</v>
      </c>
      <c r="T89" s="267"/>
    </row>
    <row r="90" spans="1:20" ht="22.5">
      <c r="A90" s="48" t="s">
        <v>231</v>
      </c>
      <c r="B90" s="8"/>
      <c r="C90" s="13" t="s">
        <v>115</v>
      </c>
      <c r="D90" s="99" t="s">
        <v>233</v>
      </c>
      <c r="E90" s="13" t="s">
        <v>237</v>
      </c>
      <c r="F90" s="18">
        <v>1400403341</v>
      </c>
      <c r="G90" s="19">
        <v>39325</v>
      </c>
      <c r="H90" s="15">
        <v>39342</v>
      </c>
      <c r="I90" s="16" t="s">
        <v>142</v>
      </c>
      <c r="J90" s="20">
        <v>3960</v>
      </c>
      <c r="K90" s="21">
        <v>792</v>
      </c>
      <c r="L90" s="125">
        <v>4752</v>
      </c>
      <c r="M90" s="12">
        <v>744</v>
      </c>
      <c r="N90" s="12"/>
      <c r="O90" s="123">
        <f t="shared" si="18"/>
        <v>744</v>
      </c>
      <c r="P90" s="77">
        <f t="shared" si="19"/>
        <v>483.6</v>
      </c>
      <c r="Q90" s="77">
        <f t="shared" si="20"/>
        <v>0</v>
      </c>
      <c r="R90" s="122">
        <f t="shared" si="21"/>
        <v>483.6</v>
      </c>
      <c r="S90" s="267" t="s">
        <v>284</v>
      </c>
      <c r="T90" s="267"/>
    </row>
    <row r="91" spans="1:20" ht="22.5">
      <c r="A91" s="48" t="s">
        <v>231</v>
      </c>
      <c r="B91" s="8"/>
      <c r="C91" s="13" t="s">
        <v>115</v>
      </c>
      <c r="D91" s="99" t="s">
        <v>233</v>
      </c>
      <c r="E91" s="13" t="s">
        <v>237</v>
      </c>
      <c r="F91" s="18">
        <v>1400403708</v>
      </c>
      <c r="G91" s="19">
        <v>39296</v>
      </c>
      <c r="H91" s="15">
        <v>39372</v>
      </c>
      <c r="I91" s="16" t="s">
        <v>142</v>
      </c>
      <c r="J91" s="20">
        <v>1230</v>
      </c>
      <c r="K91" s="21">
        <v>246</v>
      </c>
      <c r="L91" s="125">
        <v>1476</v>
      </c>
      <c r="M91" s="12">
        <v>234</v>
      </c>
      <c r="N91" s="12"/>
      <c r="O91" s="123">
        <f t="shared" si="18"/>
        <v>234</v>
      </c>
      <c r="P91" s="77">
        <f t="shared" si="19"/>
        <v>152.1</v>
      </c>
      <c r="Q91" s="77">
        <f t="shared" si="20"/>
        <v>0</v>
      </c>
      <c r="R91" s="122">
        <f t="shared" si="21"/>
        <v>152.1</v>
      </c>
      <c r="S91" s="267" t="s">
        <v>284</v>
      </c>
      <c r="T91" s="267"/>
    </row>
    <row r="92" spans="1:20" ht="22.5">
      <c r="A92" s="48" t="s">
        <v>231</v>
      </c>
      <c r="B92" s="8"/>
      <c r="C92" s="13" t="s">
        <v>115</v>
      </c>
      <c r="D92" s="99" t="s">
        <v>233</v>
      </c>
      <c r="E92" s="13" t="s">
        <v>239</v>
      </c>
      <c r="F92" s="18" t="s">
        <v>242</v>
      </c>
      <c r="G92" s="19">
        <v>39386</v>
      </c>
      <c r="H92" s="15">
        <v>39407</v>
      </c>
      <c r="I92" s="16" t="s">
        <v>142</v>
      </c>
      <c r="J92" s="20">
        <v>1113.33</v>
      </c>
      <c r="K92" s="21">
        <v>222.67</v>
      </c>
      <c r="L92" s="125">
        <v>1336</v>
      </c>
      <c r="M92" s="12">
        <v>226.6</v>
      </c>
      <c r="N92" s="12"/>
      <c r="O92" s="123">
        <f t="shared" si="18"/>
        <v>226.6</v>
      </c>
      <c r="P92" s="77">
        <f t="shared" si="19"/>
        <v>147.29</v>
      </c>
      <c r="Q92" s="77">
        <f t="shared" si="20"/>
        <v>0</v>
      </c>
      <c r="R92" s="122">
        <f t="shared" si="21"/>
        <v>147.29</v>
      </c>
      <c r="S92" s="267" t="s">
        <v>284</v>
      </c>
      <c r="T92" s="267"/>
    </row>
    <row r="93" spans="1:20" ht="11.25">
      <c r="A93" s="48" t="s">
        <v>231</v>
      </c>
      <c r="B93" s="8"/>
      <c r="C93" s="13" t="s">
        <v>115</v>
      </c>
      <c r="D93" s="99" t="s">
        <v>233</v>
      </c>
      <c r="E93" s="13" t="s">
        <v>243</v>
      </c>
      <c r="F93" s="18" t="s">
        <v>244</v>
      </c>
      <c r="G93" s="19">
        <v>39343</v>
      </c>
      <c r="H93" s="15">
        <v>39343</v>
      </c>
      <c r="I93" s="16" t="s">
        <v>245</v>
      </c>
      <c r="J93" s="20">
        <v>519.99</v>
      </c>
      <c r="K93" s="21">
        <v>104</v>
      </c>
      <c r="L93" s="125">
        <v>623.99</v>
      </c>
      <c r="M93" s="12"/>
      <c r="N93" s="12"/>
      <c r="O93" s="123">
        <f t="shared" si="18"/>
        <v>0</v>
      </c>
      <c r="P93" s="77">
        <f t="shared" si="19"/>
        <v>0</v>
      </c>
      <c r="Q93" s="77">
        <f t="shared" si="20"/>
        <v>0</v>
      </c>
      <c r="R93" s="122">
        <f t="shared" si="21"/>
        <v>0</v>
      </c>
      <c r="S93" s="267" t="s">
        <v>286</v>
      </c>
      <c r="T93" s="267"/>
    </row>
    <row r="94" spans="1:20" ht="22.5">
      <c r="A94" s="48" t="s">
        <v>231</v>
      </c>
      <c r="B94" s="8"/>
      <c r="C94" s="13" t="s">
        <v>115</v>
      </c>
      <c r="D94" s="99" t="s">
        <v>233</v>
      </c>
      <c r="E94" s="13" t="s">
        <v>237</v>
      </c>
      <c r="F94" s="18">
        <v>1400410266</v>
      </c>
      <c r="G94" s="19">
        <v>39357</v>
      </c>
      <c r="H94" s="15">
        <v>39437</v>
      </c>
      <c r="I94" s="16" t="s">
        <v>142</v>
      </c>
      <c r="J94" s="20">
        <v>6630</v>
      </c>
      <c r="K94" s="21">
        <v>1326</v>
      </c>
      <c r="L94" s="125">
        <v>7956</v>
      </c>
      <c r="M94" s="12">
        <v>1242</v>
      </c>
      <c r="N94" s="12"/>
      <c r="O94" s="123">
        <f t="shared" si="18"/>
        <v>1242</v>
      </c>
      <c r="P94" s="77">
        <f t="shared" si="19"/>
        <v>807.3000000000001</v>
      </c>
      <c r="Q94" s="77">
        <f t="shared" si="20"/>
        <v>0</v>
      </c>
      <c r="R94" s="122">
        <f t="shared" si="21"/>
        <v>807.3000000000001</v>
      </c>
      <c r="S94" s="267" t="s">
        <v>283</v>
      </c>
      <c r="T94" s="267"/>
    </row>
    <row r="95" spans="1:20" ht="22.5">
      <c r="A95" s="48" t="s">
        <v>231</v>
      </c>
      <c r="B95" s="8"/>
      <c r="C95" s="13" t="s">
        <v>115</v>
      </c>
      <c r="D95" s="99" t="s">
        <v>233</v>
      </c>
      <c r="E95" s="13" t="s">
        <v>237</v>
      </c>
      <c r="F95" s="18">
        <v>1400410879</v>
      </c>
      <c r="G95" s="19">
        <v>39358</v>
      </c>
      <c r="H95" s="15">
        <v>39437</v>
      </c>
      <c r="I95" s="16" t="s">
        <v>142</v>
      </c>
      <c r="J95" s="20">
        <v>2660</v>
      </c>
      <c r="K95" s="21">
        <v>532</v>
      </c>
      <c r="L95" s="125">
        <v>3192</v>
      </c>
      <c r="M95" s="12">
        <v>484</v>
      </c>
      <c r="N95" s="12"/>
      <c r="O95" s="123">
        <f t="shared" si="18"/>
        <v>484</v>
      </c>
      <c r="P95" s="77">
        <f t="shared" si="19"/>
        <v>314.6</v>
      </c>
      <c r="Q95" s="77">
        <f t="shared" si="20"/>
        <v>0</v>
      </c>
      <c r="R95" s="122">
        <f t="shared" si="21"/>
        <v>314.6</v>
      </c>
      <c r="S95" s="267" t="s">
        <v>283</v>
      </c>
      <c r="T95" s="267"/>
    </row>
    <row r="96" spans="1:20" ht="22.5">
      <c r="A96" s="48" t="s">
        <v>231</v>
      </c>
      <c r="B96" s="8"/>
      <c r="C96" s="13" t="s">
        <v>115</v>
      </c>
      <c r="D96" s="99" t="s">
        <v>233</v>
      </c>
      <c r="E96" s="13" t="s">
        <v>237</v>
      </c>
      <c r="F96" s="18">
        <v>1400417981</v>
      </c>
      <c r="G96" s="19">
        <v>39393</v>
      </c>
      <c r="H96" s="15">
        <v>39504</v>
      </c>
      <c r="I96" s="16" t="s">
        <v>142</v>
      </c>
      <c r="J96" s="20">
        <v>2835</v>
      </c>
      <c r="K96" s="21">
        <v>567</v>
      </c>
      <c r="L96" s="125">
        <v>3402</v>
      </c>
      <c r="M96" s="12">
        <v>531</v>
      </c>
      <c r="N96" s="12"/>
      <c r="O96" s="123">
        <f t="shared" si="18"/>
        <v>531</v>
      </c>
      <c r="P96" s="77">
        <f t="shared" si="19"/>
        <v>345.15000000000003</v>
      </c>
      <c r="Q96" s="77">
        <f t="shared" si="20"/>
        <v>0</v>
      </c>
      <c r="R96" s="122">
        <f t="shared" si="21"/>
        <v>345.15000000000003</v>
      </c>
      <c r="S96" s="267" t="s">
        <v>283</v>
      </c>
      <c r="T96" s="267"/>
    </row>
    <row r="97" spans="1:20" ht="22.5">
      <c r="A97" s="48" t="s">
        <v>231</v>
      </c>
      <c r="B97" s="8"/>
      <c r="C97" s="13" t="s">
        <v>115</v>
      </c>
      <c r="D97" s="99" t="s">
        <v>233</v>
      </c>
      <c r="E97" s="13" t="s">
        <v>237</v>
      </c>
      <c r="F97" s="18">
        <v>1400417789</v>
      </c>
      <c r="G97" s="19">
        <v>39392</v>
      </c>
      <c r="H97" s="15">
        <v>39504</v>
      </c>
      <c r="I97" s="16" t="s">
        <v>142</v>
      </c>
      <c r="J97" s="20">
        <v>2660</v>
      </c>
      <c r="K97" s="21">
        <v>532</v>
      </c>
      <c r="L97" s="125">
        <v>3192</v>
      </c>
      <c r="M97" s="12">
        <v>484</v>
      </c>
      <c r="N97" s="12"/>
      <c r="O97" s="123">
        <f t="shared" si="18"/>
        <v>484</v>
      </c>
      <c r="P97" s="77">
        <f t="shared" si="19"/>
        <v>314.6</v>
      </c>
      <c r="Q97" s="77">
        <f t="shared" si="20"/>
        <v>0</v>
      </c>
      <c r="R97" s="122">
        <f t="shared" si="21"/>
        <v>314.6</v>
      </c>
      <c r="S97" s="267" t="s">
        <v>283</v>
      </c>
      <c r="T97" s="267"/>
    </row>
    <row r="98" spans="1:20" ht="22.5">
      <c r="A98" s="48" t="s">
        <v>231</v>
      </c>
      <c r="B98" s="8"/>
      <c r="C98" s="13" t="s">
        <v>115</v>
      </c>
      <c r="D98" s="99" t="s">
        <v>233</v>
      </c>
      <c r="E98" s="13" t="s">
        <v>237</v>
      </c>
      <c r="F98" s="18">
        <v>1400418194</v>
      </c>
      <c r="G98" s="19">
        <v>39395</v>
      </c>
      <c r="H98" s="15">
        <v>39504</v>
      </c>
      <c r="I98" s="16" t="s">
        <v>142</v>
      </c>
      <c r="J98" s="20">
        <v>1143</v>
      </c>
      <c r="K98" s="21">
        <v>228.6</v>
      </c>
      <c r="L98" s="125">
        <v>1371.6</v>
      </c>
      <c r="M98" s="12">
        <v>222.6</v>
      </c>
      <c r="N98" s="12"/>
      <c r="O98" s="123">
        <f t="shared" si="18"/>
        <v>222.6</v>
      </c>
      <c r="P98" s="77">
        <f t="shared" si="19"/>
        <v>144.69</v>
      </c>
      <c r="Q98" s="77">
        <f t="shared" si="20"/>
        <v>0</v>
      </c>
      <c r="R98" s="122">
        <f t="shared" si="21"/>
        <v>144.69</v>
      </c>
      <c r="S98" s="267" t="s">
        <v>283</v>
      </c>
      <c r="T98" s="267"/>
    </row>
    <row r="99" spans="1:20" ht="22.5">
      <c r="A99" s="48" t="s">
        <v>231</v>
      </c>
      <c r="B99" s="8"/>
      <c r="C99" s="13" t="s">
        <v>115</v>
      </c>
      <c r="D99" s="99" t="s">
        <v>233</v>
      </c>
      <c r="E99" s="13" t="s">
        <v>237</v>
      </c>
      <c r="F99" s="18">
        <v>1400411101</v>
      </c>
      <c r="G99" s="19">
        <v>39359</v>
      </c>
      <c r="H99" s="15">
        <v>39504</v>
      </c>
      <c r="I99" s="16" t="s">
        <v>142</v>
      </c>
      <c r="J99" s="20">
        <v>900.27</v>
      </c>
      <c r="K99" s="21">
        <v>180.05</v>
      </c>
      <c r="L99" s="125">
        <v>1080.32</v>
      </c>
      <c r="M99" s="12">
        <v>168.05</v>
      </c>
      <c r="N99" s="12"/>
      <c r="O99" s="123">
        <f t="shared" si="18"/>
        <v>168.05</v>
      </c>
      <c r="P99" s="77">
        <f t="shared" si="19"/>
        <v>109.23250000000002</v>
      </c>
      <c r="Q99" s="77">
        <f t="shared" si="20"/>
        <v>0</v>
      </c>
      <c r="R99" s="122">
        <f t="shared" si="21"/>
        <v>109.23250000000002</v>
      </c>
      <c r="S99" s="267" t="s">
        <v>283</v>
      </c>
      <c r="T99" s="267"/>
    </row>
    <row r="100" spans="1:20" ht="22.5">
      <c r="A100" s="48" t="s">
        <v>231</v>
      </c>
      <c r="B100" s="8"/>
      <c r="C100" s="13" t="s">
        <v>115</v>
      </c>
      <c r="D100" s="99" t="s">
        <v>233</v>
      </c>
      <c r="E100" s="13" t="s">
        <v>237</v>
      </c>
      <c r="F100" s="18">
        <v>1400430340</v>
      </c>
      <c r="G100" s="19">
        <v>39471</v>
      </c>
      <c r="H100" s="15">
        <v>39573</v>
      </c>
      <c r="I100" s="16" t="s">
        <v>142</v>
      </c>
      <c r="J100" s="20">
        <v>886</v>
      </c>
      <c r="K100" s="21">
        <v>177.2</v>
      </c>
      <c r="L100" s="125">
        <v>1063.2</v>
      </c>
      <c r="M100" s="12">
        <v>82.6</v>
      </c>
      <c r="N100" s="12"/>
      <c r="O100" s="123">
        <f t="shared" si="18"/>
        <v>82.6</v>
      </c>
      <c r="P100" s="77">
        <f t="shared" si="19"/>
        <v>53.69</v>
      </c>
      <c r="Q100" s="77">
        <f t="shared" si="20"/>
        <v>0</v>
      </c>
      <c r="R100" s="122">
        <f t="shared" si="21"/>
        <v>53.69</v>
      </c>
      <c r="S100" s="267" t="s">
        <v>284</v>
      </c>
      <c r="T100" s="267"/>
    </row>
    <row r="101" spans="1:20" ht="11.25">
      <c r="A101" s="48" t="s">
        <v>231</v>
      </c>
      <c r="B101" s="8"/>
      <c r="C101" s="13" t="s">
        <v>115</v>
      </c>
      <c r="D101" s="99" t="s">
        <v>233</v>
      </c>
      <c r="E101" s="13" t="s">
        <v>238</v>
      </c>
      <c r="F101" s="18">
        <v>650004</v>
      </c>
      <c r="G101" s="19">
        <v>39449</v>
      </c>
      <c r="H101" s="15">
        <v>39449</v>
      </c>
      <c r="I101" s="16" t="s">
        <v>245</v>
      </c>
      <c r="J101" s="20">
        <v>165.83</v>
      </c>
      <c r="K101" s="21">
        <v>33.17</v>
      </c>
      <c r="L101" s="125">
        <v>199</v>
      </c>
      <c r="M101" s="12"/>
      <c r="N101" s="12"/>
      <c r="O101" s="123">
        <f t="shared" si="18"/>
        <v>0</v>
      </c>
      <c r="P101" s="77">
        <f t="shared" si="19"/>
        <v>0</v>
      </c>
      <c r="Q101" s="77">
        <f t="shared" si="20"/>
        <v>0</v>
      </c>
      <c r="R101" s="122">
        <f t="shared" si="21"/>
        <v>0</v>
      </c>
      <c r="S101" s="267" t="s">
        <v>286</v>
      </c>
      <c r="T101" s="267"/>
    </row>
    <row r="102" spans="1:20" ht="22.5">
      <c r="A102" s="48" t="s">
        <v>231</v>
      </c>
      <c r="B102" s="8"/>
      <c r="C102" s="13" t="s">
        <v>115</v>
      </c>
      <c r="D102" s="99" t="s">
        <v>233</v>
      </c>
      <c r="E102" s="13" t="s">
        <v>237</v>
      </c>
      <c r="F102" s="18">
        <v>8400680677</v>
      </c>
      <c r="G102" s="19">
        <v>39533</v>
      </c>
      <c r="H102" s="15">
        <v>39594</v>
      </c>
      <c r="I102" s="16" t="s">
        <v>142</v>
      </c>
      <c r="J102" s="20">
        <v>1650</v>
      </c>
      <c r="K102" s="21">
        <v>330</v>
      </c>
      <c r="L102" s="125">
        <v>1980</v>
      </c>
      <c r="M102" s="12">
        <v>160</v>
      </c>
      <c r="N102" s="12"/>
      <c r="O102" s="123">
        <f t="shared" si="18"/>
        <v>160</v>
      </c>
      <c r="P102" s="77">
        <f t="shared" si="19"/>
        <v>104</v>
      </c>
      <c r="Q102" s="77">
        <f t="shared" si="20"/>
        <v>0</v>
      </c>
      <c r="R102" s="122">
        <f t="shared" si="21"/>
        <v>104</v>
      </c>
      <c r="S102" s="267" t="s">
        <v>284</v>
      </c>
      <c r="T102" s="267"/>
    </row>
    <row r="103" spans="1:20" ht="22.5">
      <c r="A103" s="48" t="s">
        <v>231</v>
      </c>
      <c r="B103" s="8"/>
      <c r="C103" s="13" t="s">
        <v>115</v>
      </c>
      <c r="D103" s="99" t="s">
        <v>233</v>
      </c>
      <c r="E103" s="13" t="s">
        <v>237</v>
      </c>
      <c r="F103" s="18">
        <v>8400670680</v>
      </c>
      <c r="G103" s="19">
        <v>39510</v>
      </c>
      <c r="H103" s="15">
        <v>39580</v>
      </c>
      <c r="I103" s="16" t="s">
        <v>142</v>
      </c>
      <c r="J103" s="20">
        <v>1650</v>
      </c>
      <c r="K103" s="21">
        <v>330</v>
      </c>
      <c r="L103" s="125">
        <v>1980</v>
      </c>
      <c r="M103" s="12">
        <v>160</v>
      </c>
      <c r="N103" s="12"/>
      <c r="O103" s="123">
        <f t="shared" si="18"/>
        <v>160</v>
      </c>
      <c r="P103" s="77">
        <f t="shared" si="19"/>
        <v>104</v>
      </c>
      <c r="Q103" s="77">
        <f t="shared" si="20"/>
        <v>0</v>
      </c>
      <c r="R103" s="122">
        <f t="shared" si="21"/>
        <v>104</v>
      </c>
      <c r="S103" s="267" t="s">
        <v>284</v>
      </c>
      <c r="T103" s="267"/>
    </row>
    <row r="104" spans="1:20" ht="22.5">
      <c r="A104" s="48" t="s">
        <v>231</v>
      </c>
      <c r="B104" s="8"/>
      <c r="C104" s="13" t="s">
        <v>115</v>
      </c>
      <c r="D104" s="99" t="s">
        <v>233</v>
      </c>
      <c r="E104" s="13" t="s">
        <v>237</v>
      </c>
      <c r="F104" s="18">
        <v>8400673649</v>
      </c>
      <c r="G104" s="19">
        <v>39518</v>
      </c>
      <c r="H104" s="15">
        <v>39580</v>
      </c>
      <c r="I104" s="16" t="s">
        <v>142</v>
      </c>
      <c r="J104" s="20">
        <v>6200</v>
      </c>
      <c r="K104" s="21">
        <v>1240</v>
      </c>
      <c r="L104" s="125">
        <v>7440</v>
      </c>
      <c r="M104" s="12">
        <v>610.1</v>
      </c>
      <c r="N104" s="12"/>
      <c r="O104" s="123">
        <f t="shared" si="18"/>
        <v>610.1</v>
      </c>
      <c r="P104" s="77">
        <f t="shared" si="19"/>
        <v>396.56500000000005</v>
      </c>
      <c r="Q104" s="77">
        <f t="shared" si="20"/>
        <v>0</v>
      </c>
      <c r="R104" s="122">
        <f t="shared" si="21"/>
        <v>396.56500000000005</v>
      </c>
      <c r="S104" s="267" t="s">
        <v>284</v>
      </c>
      <c r="T104" s="267"/>
    </row>
    <row r="105" spans="1:20" ht="11.25">
      <c r="A105" s="48"/>
      <c r="B105" s="8"/>
      <c r="C105" s="9"/>
      <c r="D105" s="99"/>
      <c r="E105" s="13"/>
      <c r="F105" s="18"/>
      <c r="G105" s="19"/>
      <c r="H105" s="15"/>
      <c r="I105" s="16"/>
      <c r="J105" s="20"/>
      <c r="K105" s="21"/>
      <c r="L105" s="125"/>
      <c r="M105" s="12"/>
      <c r="N105" s="12"/>
      <c r="O105" s="123"/>
      <c r="P105" s="77"/>
      <c r="Q105" s="77"/>
      <c r="R105" s="122"/>
      <c r="S105" s="231"/>
      <c r="T105" s="231"/>
    </row>
    <row r="106" spans="1:20" ht="11.25">
      <c r="A106" s="48"/>
      <c r="B106" s="8"/>
      <c r="C106" s="9"/>
      <c r="D106" s="13"/>
      <c r="E106" s="13"/>
      <c r="F106" s="8"/>
      <c r="G106" s="15"/>
      <c r="H106" s="15"/>
      <c r="I106" s="16"/>
      <c r="J106" s="17"/>
      <c r="K106" s="21"/>
      <c r="L106" s="125"/>
      <c r="M106" s="12"/>
      <c r="N106" s="12"/>
      <c r="O106" s="123"/>
      <c r="P106" s="12"/>
      <c r="Q106" s="12"/>
      <c r="R106" s="123"/>
      <c r="S106" s="267"/>
      <c r="T106" s="267"/>
    </row>
    <row r="107" ht="11.25">
      <c r="S107" s="24"/>
    </row>
    <row r="108" spans="1:20" ht="11.25">
      <c r="A108" s="244" t="s">
        <v>9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137"/>
      <c r="M108" s="80" t="s">
        <v>44</v>
      </c>
      <c r="N108" s="23" t="s">
        <v>40</v>
      </c>
      <c r="O108" s="145" t="s">
        <v>45</v>
      </c>
      <c r="P108" s="23" t="s">
        <v>46</v>
      </c>
      <c r="Q108" s="23" t="s">
        <v>47</v>
      </c>
      <c r="R108" s="145" t="s">
        <v>42</v>
      </c>
      <c r="S108" s="91" t="s">
        <v>25</v>
      </c>
      <c r="T108" s="91" t="s">
        <v>26</v>
      </c>
    </row>
    <row r="109" spans="1:21" ht="11.25">
      <c r="A109" s="241"/>
      <c r="B109" s="271"/>
      <c r="C109" s="286"/>
      <c r="D109" s="287"/>
      <c r="E109" s="287"/>
      <c r="F109" s="287"/>
      <c r="G109" s="287"/>
      <c r="H109" s="287"/>
      <c r="I109" s="287"/>
      <c r="J109" s="287"/>
      <c r="K109" s="288"/>
      <c r="L109" s="136" t="s">
        <v>12</v>
      </c>
      <c r="M109" s="3">
        <f>10*1000</f>
        <v>10000</v>
      </c>
      <c r="N109" s="3">
        <f>M109*0.2</f>
        <v>2000</v>
      </c>
      <c r="O109" s="142">
        <f>SUM(M109:N109)</f>
        <v>12000</v>
      </c>
      <c r="P109" s="3">
        <f>M109*0.65</f>
        <v>6500</v>
      </c>
      <c r="Q109" s="3">
        <f>N109*0.65</f>
        <v>1300</v>
      </c>
      <c r="R109" s="142">
        <f>SUM(P109:Q109)</f>
        <v>7800</v>
      </c>
      <c r="S109" s="84"/>
      <c r="T109" s="84"/>
      <c r="U109" s="24"/>
    </row>
    <row r="110" spans="1:21" ht="11.25">
      <c r="A110" s="241"/>
      <c r="B110" s="271"/>
      <c r="C110" s="38"/>
      <c r="D110" s="97"/>
      <c r="E110" s="97"/>
      <c r="F110" s="37"/>
      <c r="G110" s="37"/>
      <c r="H110" s="37"/>
      <c r="I110" s="105"/>
      <c r="J110" s="37"/>
      <c r="K110" s="118">
        <f>SUM(K115:K116)</f>
        <v>0</v>
      </c>
      <c r="L110" s="133" t="s">
        <v>28</v>
      </c>
      <c r="M110" s="4">
        <f>SUM(M115:M116)</f>
        <v>0</v>
      </c>
      <c r="N110" s="4"/>
      <c r="O110" s="143"/>
      <c r="P110" s="4">
        <f>SUM(P115:P116)</f>
        <v>0</v>
      </c>
      <c r="Q110" s="76"/>
      <c r="R110" s="148"/>
      <c r="S110" s="5">
        <f>R110*0.375</f>
        <v>0</v>
      </c>
      <c r="T110" s="5">
        <f>R110-S110</f>
        <v>0</v>
      </c>
      <c r="U110" s="24"/>
    </row>
    <row r="111" spans="1:21" ht="11.25">
      <c r="A111" s="241"/>
      <c r="B111" s="271"/>
      <c r="C111" s="38"/>
      <c r="D111" s="97"/>
      <c r="E111" s="97"/>
      <c r="F111" s="37"/>
      <c r="G111" s="37"/>
      <c r="H111" s="37"/>
      <c r="I111" s="105"/>
      <c r="J111" s="37"/>
      <c r="K111" s="39"/>
      <c r="L111" s="129" t="s">
        <v>29</v>
      </c>
      <c r="M111" s="4"/>
      <c r="N111" s="4"/>
      <c r="O111" s="143"/>
      <c r="P111" s="4"/>
      <c r="Q111" s="76"/>
      <c r="R111" s="148"/>
      <c r="S111" s="5">
        <f>R111*0.375</f>
        <v>0</v>
      </c>
      <c r="T111" s="5">
        <f>R111-S111</f>
        <v>0</v>
      </c>
      <c r="U111" s="24"/>
    </row>
    <row r="112" spans="1:21" ht="11.25">
      <c r="A112" s="241"/>
      <c r="B112" s="271"/>
      <c r="C112" s="38"/>
      <c r="D112" s="97"/>
      <c r="E112" s="97"/>
      <c r="F112" s="37"/>
      <c r="G112" s="37"/>
      <c r="H112" s="37"/>
      <c r="I112" s="105"/>
      <c r="J112" s="37"/>
      <c r="K112" s="39"/>
      <c r="L112" s="129" t="s">
        <v>280</v>
      </c>
      <c r="M112" s="4"/>
      <c r="N112" s="4"/>
      <c r="O112" s="143"/>
      <c r="P112" s="4"/>
      <c r="Q112" s="76"/>
      <c r="R112" s="148"/>
      <c r="S112" s="251"/>
      <c r="T112" s="251"/>
      <c r="U112" s="24"/>
    </row>
    <row r="113" spans="1:21" ht="11.25">
      <c r="A113" s="272"/>
      <c r="B113" s="273"/>
      <c r="C113" s="249"/>
      <c r="D113" s="250"/>
      <c r="E113" s="250"/>
      <c r="F113" s="250"/>
      <c r="G113" s="250"/>
      <c r="H113" s="250"/>
      <c r="I113" s="250"/>
      <c r="J113" s="250"/>
      <c r="K113" s="235"/>
      <c r="L113" s="130" t="s">
        <v>13</v>
      </c>
      <c r="M113" s="6">
        <f aca="true" t="shared" si="22" ref="M113:R113">M109-M110-M111</f>
        <v>10000</v>
      </c>
      <c r="N113" s="6">
        <f t="shared" si="22"/>
        <v>2000</v>
      </c>
      <c r="O113" s="144">
        <f t="shared" si="22"/>
        <v>12000</v>
      </c>
      <c r="P113" s="6">
        <f t="shared" si="22"/>
        <v>6500</v>
      </c>
      <c r="Q113" s="6">
        <f t="shared" si="22"/>
        <v>1300</v>
      </c>
      <c r="R113" s="144">
        <f t="shared" si="22"/>
        <v>7800</v>
      </c>
      <c r="S113" s="86"/>
      <c r="T113" s="86"/>
      <c r="U113" s="24"/>
    </row>
    <row r="114" spans="1:20" ht="33.75">
      <c r="A114" s="7" t="s">
        <v>14</v>
      </c>
      <c r="B114" s="7" t="s">
        <v>11</v>
      </c>
      <c r="C114" s="29" t="s">
        <v>24</v>
      </c>
      <c r="D114" s="29" t="s">
        <v>20</v>
      </c>
      <c r="E114" s="35" t="s">
        <v>2</v>
      </c>
      <c r="F114" s="29" t="s">
        <v>19</v>
      </c>
      <c r="G114" s="29" t="s">
        <v>18</v>
      </c>
      <c r="H114" s="35" t="s">
        <v>17</v>
      </c>
      <c r="I114" s="35" t="s">
        <v>16</v>
      </c>
      <c r="J114" s="29" t="s">
        <v>3</v>
      </c>
      <c r="K114" s="29" t="s">
        <v>4</v>
      </c>
      <c r="L114" s="131" t="s">
        <v>5</v>
      </c>
      <c r="M114" s="7" t="s">
        <v>21</v>
      </c>
      <c r="N114" s="7" t="s">
        <v>40</v>
      </c>
      <c r="O114" s="131" t="s">
        <v>43</v>
      </c>
      <c r="P114" s="7" t="s">
        <v>22</v>
      </c>
      <c r="Q114" s="22" t="s">
        <v>41</v>
      </c>
      <c r="R114" s="139" t="s">
        <v>42</v>
      </c>
      <c r="S114" s="240" t="s">
        <v>27</v>
      </c>
      <c r="T114" s="240"/>
    </row>
    <row r="115" spans="1:20" ht="11.25">
      <c r="A115" s="48"/>
      <c r="B115" s="8"/>
      <c r="C115" s="9"/>
      <c r="D115" s="99"/>
      <c r="E115" s="13"/>
      <c r="F115" s="18"/>
      <c r="G115" s="19"/>
      <c r="H115" s="14"/>
      <c r="I115" s="16"/>
      <c r="J115" s="20"/>
      <c r="K115" s="21"/>
      <c r="L115" s="125"/>
      <c r="M115" s="12">
        <f>+L115</f>
        <v>0</v>
      </c>
      <c r="N115" s="12"/>
      <c r="O115" s="123"/>
      <c r="P115" s="77">
        <f>M115*0.65</f>
        <v>0</v>
      </c>
      <c r="Q115" s="77">
        <f>N115*0.65</f>
        <v>0</v>
      </c>
      <c r="R115" s="122">
        <f>SUM(P115:Q115)</f>
        <v>0</v>
      </c>
      <c r="S115" s="267"/>
      <c r="T115" s="267"/>
    </row>
    <row r="116" spans="1:20" ht="11.25">
      <c r="A116" s="50"/>
      <c r="B116" s="8"/>
      <c r="C116" s="9"/>
      <c r="D116" s="13"/>
      <c r="E116" s="13"/>
      <c r="F116" s="9"/>
      <c r="G116" s="10"/>
      <c r="H116" s="11"/>
      <c r="I116" s="16"/>
      <c r="J116" s="12"/>
      <c r="K116" s="12"/>
      <c r="L116" s="123"/>
      <c r="M116" s="12"/>
      <c r="N116" s="12"/>
      <c r="O116" s="123"/>
      <c r="P116" s="12"/>
      <c r="Q116" s="12"/>
      <c r="R116" s="123"/>
      <c r="S116" s="267"/>
      <c r="T116" s="267"/>
    </row>
    <row r="117" ht="11.25">
      <c r="S117" s="24"/>
    </row>
    <row r="118" spans="1:20" ht="11.25">
      <c r="A118" s="244" t="s">
        <v>10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138"/>
      <c r="M118" s="80" t="s">
        <v>44</v>
      </c>
      <c r="N118" s="23" t="s">
        <v>40</v>
      </c>
      <c r="O118" s="145" t="s">
        <v>45</v>
      </c>
      <c r="P118" s="23" t="s">
        <v>46</v>
      </c>
      <c r="Q118" s="23" t="s">
        <v>47</v>
      </c>
      <c r="R118" s="145" t="s">
        <v>42</v>
      </c>
      <c r="S118" s="82" t="s">
        <v>25</v>
      </c>
      <c r="T118" s="83" t="s">
        <v>26</v>
      </c>
    </row>
    <row r="119" spans="1:21" ht="11.25">
      <c r="A119" s="241"/>
      <c r="B119" s="271"/>
      <c r="C119" s="286"/>
      <c r="D119" s="287"/>
      <c r="E119" s="287"/>
      <c r="F119" s="287"/>
      <c r="G119" s="287"/>
      <c r="H119" s="287"/>
      <c r="I119" s="287"/>
      <c r="J119" s="287"/>
      <c r="K119" s="288"/>
      <c r="L119" s="136" t="s">
        <v>12</v>
      </c>
      <c r="M119" s="3">
        <f>45.2*1000+30000</f>
        <v>75200</v>
      </c>
      <c r="N119" s="3">
        <f>M119*0.2</f>
        <v>15040</v>
      </c>
      <c r="O119" s="142">
        <f>SUM(M119:N119)</f>
        <v>90240</v>
      </c>
      <c r="P119" s="3">
        <f>M119*0.65</f>
        <v>48880</v>
      </c>
      <c r="Q119" s="3">
        <f>N119*0.65</f>
        <v>9776</v>
      </c>
      <c r="R119" s="142">
        <f>SUM(P119:Q119)</f>
        <v>58656</v>
      </c>
      <c r="S119" s="84"/>
      <c r="T119" s="84"/>
      <c r="U119" s="24"/>
    </row>
    <row r="120" spans="1:21" ht="11.25">
      <c r="A120" s="241"/>
      <c r="B120" s="271"/>
      <c r="C120" s="38"/>
      <c r="D120" s="97"/>
      <c r="E120" s="97"/>
      <c r="F120" s="37"/>
      <c r="G120" s="37"/>
      <c r="H120" s="37"/>
      <c r="I120" s="105"/>
      <c r="J120" s="37"/>
      <c r="K120" s="118"/>
      <c r="L120" s="133" t="s">
        <v>28</v>
      </c>
      <c r="M120" s="4">
        <f aca="true" t="shared" si="23" ref="M120:R120">SUM(M125)</f>
        <v>15394.066666666668</v>
      </c>
      <c r="N120" s="4">
        <f t="shared" si="23"/>
        <v>3078.8133333333335</v>
      </c>
      <c r="O120" s="143">
        <f t="shared" si="23"/>
        <v>18472.88</v>
      </c>
      <c r="P120" s="4">
        <f t="shared" si="23"/>
        <v>10006.143333333333</v>
      </c>
      <c r="Q120" s="4">
        <f t="shared" si="23"/>
        <v>2001.2286666666669</v>
      </c>
      <c r="R120" s="143">
        <f t="shared" si="23"/>
        <v>12007.372</v>
      </c>
      <c r="S120" s="5">
        <f>R120*0.375</f>
        <v>4502.764499999999</v>
      </c>
      <c r="T120" s="5">
        <f>R120-S120</f>
        <v>7504.6075</v>
      </c>
      <c r="U120" s="24"/>
    </row>
    <row r="121" spans="1:21" ht="11.25">
      <c r="A121" s="241"/>
      <c r="B121" s="271"/>
      <c r="C121" s="38"/>
      <c r="D121" s="97"/>
      <c r="E121" s="97"/>
      <c r="F121" s="37"/>
      <c r="G121" s="37"/>
      <c r="H121" s="37"/>
      <c r="I121" s="105"/>
      <c r="J121" s="37"/>
      <c r="K121" s="39"/>
      <c r="L121" s="129" t="s">
        <v>29</v>
      </c>
      <c r="M121" s="4">
        <f>SUM(M180:M194)</f>
        <v>4715.230133333331</v>
      </c>
      <c r="N121" s="4">
        <f>SUM(N180:N194)</f>
        <v>-2200.4703733333336</v>
      </c>
      <c r="O121" s="143">
        <f>+N121+M121</f>
        <v>2514.759759999997</v>
      </c>
      <c r="P121" s="4">
        <f>SUM(P180:P194)</f>
        <v>3064.8995866666714</v>
      </c>
      <c r="Q121" s="4">
        <f>SUM(Q180:Q194)</f>
        <v>-1430.3057426666664</v>
      </c>
      <c r="R121" s="143">
        <f>+Q121+P121</f>
        <v>1634.593844000005</v>
      </c>
      <c r="S121" s="5">
        <f>R121*0.375</f>
        <v>612.9726915000019</v>
      </c>
      <c r="T121" s="5">
        <f>R121-S121</f>
        <v>1021.6211525000031</v>
      </c>
      <c r="U121" s="24"/>
    </row>
    <row r="122" spans="1:21" ht="11.25">
      <c r="A122" s="241"/>
      <c r="B122" s="271"/>
      <c r="C122" s="38"/>
      <c r="D122" s="97"/>
      <c r="E122" s="97"/>
      <c r="F122" s="37"/>
      <c r="G122" s="37"/>
      <c r="H122" s="37"/>
      <c r="I122" s="105"/>
      <c r="J122" s="37"/>
      <c r="K122" s="39"/>
      <c r="L122" s="129" t="s">
        <v>280</v>
      </c>
      <c r="M122" s="4">
        <f>SUM(M195:M222)</f>
        <v>10633.19</v>
      </c>
      <c r="N122" s="4">
        <f>SUM(N195:N222)</f>
        <v>0</v>
      </c>
      <c r="O122" s="143">
        <f>+N122+M122</f>
        <v>10633.19</v>
      </c>
      <c r="P122" s="4">
        <f>SUM(P195:P222)</f>
        <v>6911.5735</v>
      </c>
      <c r="Q122" s="4">
        <f>SUM(Q195:Q222)</f>
        <v>0</v>
      </c>
      <c r="R122" s="143">
        <f>+Q122+P122</f>
        <v>6911.5735</v>
      </c>
      <c r="S122" s="5">
        <f>R122*0.375</f>
        <v>2591.8400625000004</v>
      </c>
      <c r="T122" s="5">
        <f>R122-S122</f>
        <v>4319.7334375</v>
      </c>
      <c r="U122" s="24"/>
    </row>
    <row r="123" spans="1:21" ht="11.25">
      <c r="A123" s="272"/>
      <c r="B123" s="273"/>
      <c r="C123" s="249"/>
      <c r="D123" s="250"/>
      <c r="E123" s="250"/>
      <c r="F123" s="250"/>
      <c r="G123" s="250"/>
      <c r="H123" s="250"/>
      <c r="I123" s="250"/>
      <c r="J123" s="250"/>
      <c r="K123" s="235"/>
      <c r="L123" s="130" t="s">
        <v>13</v>
      </c>
      <c r="M123" s="6">
        <f>M119-M120-M121-M122</f>
        <v>44457.5132</v>
      </c>
      <c r="N123" s="6"/>
      <c r="O123" s="144"/>
      <c r="P123" s="6"/>
      <c r="Q123" s="6"/>
      <c r="R123" s="144"/>
      <c r="S123" s="86"/>
      <c r="T123" s="86"/>
      <c r="U123" s="24"/>
    </row>
    <row r="124" spans="1:20" ht="33.75">
      <c r="A124" s="22" t="s">
        <v>14</v>
      </c>
      <c r="B124" s="22" t="s">
        <v>11</v>
      </c>
      <c r="C124" s="45" t="s">
        <v>24</v>
      </c>
      <c r="D124" s="45" t="s">
        <v>20</v>
      </c>
      <c r="E124" s="46" t="s">
        <v>2</v>
      </c>
      <c r="F124" s="45" t="s">
        <v>19</v>
      </c>
      <c r="G124" s="45" t="s">
        <v>18</v>
      </c>
      <c r="H124" s="46" t="s">
        <v>17</v>
      </c>
      <c r="I124" s="46" t="s">
        <v>16</v>
      </c>
      <c r="J124" s="45" t="s">
        <v>3</v>
      </c>
      <c r="K124" s="45" t="s">
        <v>4</v>
      </c>
      <c r="L124" s="139" t="s">
        <v>5</v>
      </c>
      <c r="M124" s="7" t="s">
        <v>21</v>
      </c>
      <c r="N124" s="7" t="s">
        <v>40</v>
      </c>
      <c r="O124" s="131" t="s">
        <v>43</v>
      </c>
      <c r="P124" s="7" t="s">
        <v>22</v>
      </c>
      <c r="Q124" s="22" t="s">
        <v>41</v>
      </c>
      <c r="R124" s="139" t="s">
        <v>42</v>
      </c>
      <c r="S124" s="300" t="s">
        <v>27</v>
      </c>
      <c r="T124" s="300"/>
    </row>
    <row r="125" spans="1:20" s="72" customFormat="1" ht="33" customHeight="1">
      <c r="A125" s="155" t="s">
        <v>15</v>
      </c>
      <c r="B125" s="110"/>
      <c r="C125" s="111" t="s">
        <v>50</v>
      </c>
      <c r="D125" s="112"/>
      <c r="E125" s="112"/>
      <c r="F125" s="111"/>
      <c r="G125" s="113"/>
      <c r="H125" s="113"/>
      <c r="I125" s="114"/>
      <c r="J125" s="77">
        <v>22740.06</v>
      </c>
      <c r="K125" s="77">
        <v>1278.63</v>
      </c>
      <c r="L125" s="122">
        <f>J125+K125</f>
        <v>24018.690000000002</v>
      </c>
      <c r="M125" s="77">
        <f>O125/1.2</f>
        <v>15394.066666666668</v>
      </c>
      <c r="N125" s="77">
        <f>M125*0.2</f>
        <v>3078.8133333333335</v>
      </c>
      <c r="O125" s="122">
        <v>18472.88</v>
      </c>
      <c r="P125" s="77">
        <f>M125*0.65</f>
        <v>10006.143333333333</v>
      </c>
      <c r="Q125" s="77">
        <f>N125*0.65</f>
        <v>2001.2286666666669</v>
      </c>
      <c r="R125" s="122">
        <f>SUM(P125:Q125)</f>
        <v>12007.372</v>
      </c>
      <c r="S125" s="267" t="s">
        <v>52</v>
      </c>
      <c r="T125" s="267"/>
    </row>
    <row r="126" spans="1:20" s="182" customFormat="1" ht="67.5" customHeight="1">
      <c r="A126" s="155" t="s">
        <v>15</v>
      </c>
      <c r="B126" s="192"/>
      <c r="C126" s="166" t="s">
        <v>53</v>
      </c>
      <c r="D126" s="179" t="s">
        <v>150</v>
      </c>
      <c r="E126" s="112" t="s">
        <v>151</v>
      </c>
      <c r="F126" s="111" t="s">
        <v>152</v>
      </c>
      <c r="G126" s="113">
        <v>38203</v>
      </c>
      <c r="H126" s="113">
        <v>38287</v>
      </c>
      <c r="I126" s="114" t="s">
        <v>153</v>
      </c>
      <c r="J126" s="77">
        <v>516.67</v>
      </c>
      <c r="K126" s="77">
        <v>103.334</v>
      </c>
      <c r="L126" s="122">
        <v>620.0039999999999</v>
      </c>
      <c r="M126" s="77">
        <v>361.6689999999999</v>
      </c>
      <c r="N126" s="77">
        <v>72.3338</v>
      </c>
      <c r="O126" s="122">
        <v>434.0027999999999</v>
      </c>
      <c r="P126" s="77">
        <f>+M126*0.65</f>
        <v>235.08484999999996</v>
      </c>
      <c r="Q126" s="77">
        <f>+N126*0.65</f>
        <v>47.01697</v>
      </c>
      <c r="R126" s="122">
        <f>+Q126+P126</f>
        <v>282.10182</v>
      </c>
      <c r="S126" s="242" t="s">
        <v>75</v>
      </c>
      <c r="T126" s="243"/>
    </row>
    <row r="127" spans="1:20" s="182" customFormat="1" ht="22.5">
      <c r="A127" s="155" t="s">
        <v>15</v>
      </c>
      <c r="B127" s="192"/>
      <c r="C127" s="166" t="s">
        <v>53</v>
      </c>
      <c r="D127" s="179" t="s">
        <v>154</v>
      </c>
      <c r="E127" s="112" t="s">
        <v>155</v>
      </c>
      <c r="F127" s="111" t="s">
        <v>156</v>
      </c>
      <c r="G127" s="113">
        <v>38133</v>
      </c>
      <c r="H127" s="113">
        <v>38133</v>
      </c>
      <c r="I127" s="114" t="s">
        <v>153</v>
      </c>
      <c r="J127" s="77">
        <v>271.33</v>
      </c>
      <c r="K127" s="77">
        <v>54.266</v>
      </c>
      <c r="L127" s="122">
        <v>325.596</v>
      </c>
      <c r="M127" s="77"/>
      <c r="N127" s="77"/>
      <c r="O127" s="122">
        <f>+N127+M127</f>
        <v>0</v>
      </c>
      <c r="P127" s="77">
        <f>+M127*0.65</f>
        <v>0</v>
      </c>
      <c r="Q127" s="77">
        <f>+N127*0.65</f>
        <v>0</v>
      </c>
      <c r="R127" s="122">
        <f>+Q127+P127</f>
        <v>0</v>
      </c>
      <c r="S127" s="268" t="s">
        <v>76</v>
      </c>
      <c r="T127" s="270"/>
    </row>
    <row r="128" spans="1:20" s="182" customFormat="1" ht="11.25">
      <c r="A128" s="155" t="s">
        <v>15</v>
      </c>
      <c r="B128" s="192"/>
      <c r="C128" s="166" t="s">
        <v>53</v>
      </c>
      <c r="D128" s="179" t="s">
        <v>157</v>
      </c>
      <c r="E128" s="112" t="s">
        <v>158</v>
      </c>
      <c r="F128" s="111"/>
      <c r="G128" s="113">
        <v>38138</v>
      </c>
      <c r="H128" s="113">
        <v>38103</v>
      </c>
      <c r="I128" s="114" t="s">
        <v>159</v>
      </c>
      <c r="J128" s="77">
        <v>225.22</v>
      </c>
      <c r="K128" s="77"/>
      <c r="L128" s="122">
        <v>225.22</v>
      </c>
      <c r="M128" s="77">
        <v>157.654</v>
      </c>
      <c r="N128" s="77">
        <v>0</v>
      </c>
      <c r="O128" s="122">
        <v>157.654</v>
      </c>
      <c r="P128" s="77">
        <f aca="true" t="shared" si="24" ref="P128:P179">+M128*0.65</f>
        <v>102.4751</v>
      </c>
      <c r="Q128" s="77">
        <f aca="true" t="shared" si="25" ref="Q128:Q179">+N128*0.65</f>
        <v>0</v>
      </c>
      <c r="R128" s="122">
        <f aca="true" t="shared" si="26" ref="R128:R179">+Q128+P128</f>
        <v>102.4751</v>
      </c>
      <c r="S128" s="194"/>
      <c r="T128" s="195"/>
    </row>
    <row r="129" spans="1:20" s="182" customFormat="1" ht="11.25">
      <c r="A129" s="155" t="s">
        <v>15</v>
      </c>
      <c r="B129" s="192"/>
      <c r="C129" s="166" t="s">
        <v>53</v>
      </c>
      <c r="D129" s="179" t="s">
        <v>160</v>
      </c>
      <c r="E129" s="112" t="s">
        <v>161</v>
      </c>
      <c r="F129" s="111" t="s">
        <v>162</v>
      </c>
      <c r="G129" s="113"/>
      <c r="H129" s="113">
        <v>38355</v>
      </c>
      <c r="I129" s="114" t="s">
        <v>163</v>
      </c>
      <c r="J129" s="77">
        <v>702.59</v>
      </c>
      <c r="K129" s="77"/>
      <c r="L129" s="122">
        <v>702.59</v>
      </c>
      <c r="M129" s="77">
        <v>491.813</v>
      </c>
      <c r="N129" s="77">
        <v>0</v>
      </c>
      <c r="O129" s="122">
        <v>491.813</v>
      </c>
      <c r="P129" s="77">
        <f t="shared" si="24"/>
        <v>319.67845</v>
      </c>
      <c r="Q129" s="77">
        <f t="shared" si="25"/>
        <v>0</v>
      </c>
      <c r="R129" s="122">
        <f t="shared" si="26"/>
        <v>319.67845</v>
      </c>
      <c r="S129" s="194"/>
      <c r="T129" s="195"/>
    </row>
    <row r="130" spans="1:20" s="182" customFormat="1" ht="11.25">
      <c r="A130" s="155" t="s">
        <v>15</v>
      </c>
      <c r="B130" s="192"/>
      <c r="C130" s="166" t="s">
        <v>53</v>
      </c>
      <c r="D130" s="179" t="s">
        <v>164</v>
      </c>
      <c r="E130" s="112" t="s">
        <v>161</v>
      </c>
      <c r="F130" s="111" t="s">
        <v>162</v>
      </c>
      <c r="G130" s="113"/>
      <c r="H130" s="113">
        <v>38324</v>
      </c>
      <c r="I130" s="114" t="s">
        <v>163</v>
      </c>
      <c r="J130" s="77">
        <v>702.59</v>
      </c>
      <c r="K130" s="77"/>
      <c r="L130" s="122">
        <v>702.59</v>
      </c>
      <c r="M130" s="77">
        <v>491.813</v>
      </c>
      <c r="N130" s="77">
        <v>0</v>
      </c>
      <c r="O130" s="122">
        <v>491.813</v>
      </c>
      <c r="P130" s="77">
        <f t="shared" si="24"/>
        <v>319.67845</v>
      </c>
      <c r="Q130" s="77">
        <f t="shared" si="25"/>
        <v>0</v>
      </c>
      <c r="R130" s="122">
        <f t="shared" si="26"/>
        <v>319.67845</v>
      </c>
      <c r="S130" s="194"/>
      <c r="T130" s="195"/>
    </row>
    <row r="131" spans="1:20" s="182" customFormat="1" ht="11.25">
      <c r="A131" s="155" t="s">
        <v>15</v>
      </c>
      <c r="B131" s="192"/>
      <c r="C131" s="166" t="s">
        <v>53</v>
      </c>
      <c r="D131" s="179" t="s">
        <v>165</v>
      </c>
      <c r="E131" s="112" t="s">
        <v>161</v>
      </c>
      <c r="F131" s="111" t="s">
        <v>162</v>
      </c>
      <c r="G131" s="113"/>
      <c r="H131" s="113">
        <v>38293</v>
      </c>
      <c r="I131" s="114" t="s">
        <v>163</v>
      </c>
      <c r="J131" s="77">
        <v>702.59</v>
      </c>
      <c r="K131" s="77"/>
      <c r="L131" s="122">
        <v>702.59</v>
      </c>
      <c r="M131" s="77">
        <v>491.813</v>
      </c>
      <c r="N131" s="77">
        <v>0</v>
      </c>
      <c r="O131" s="122">
        <v>491.813</v>
      </c>
      <c r="P131" s="77">
        <f t="shared" si="24"/>
        <v>319.67845</v>
      </c>
      <c r="Q131" s="77">
        <f t="shared" si="25"/>
        <v>0</v>
      </c>
      <c r="R131" s="122">
        <f t="shared" si="26"/>
        <v>319.67845</v>
      </c>
      <c r="S131" s="194"/>
      <c r="T131" s="195"/>
    </row>
    <row r="132" spans="1:20" s="182" customFormat="1" ht="11.25">
      <c r="A132" s="155" t="s">
        <v>15</v>
      </c>
      <c r="B132" s="192"/>
      <c r="C132" s="166" t="s">
        <v>53</v>
      </c>
      <c r="D132" s="179" t="s">
        <v>166</v>
      </c>
      <c r="E132" s="112" t="s">
        <v>161</v>
      </c>
      <c r="F132" s="111" t="s">
        <v>162</v>
      </c>
      <c r="G132" s="113"/>
      <c r="H132" s="113">
        <v>38265</v>
      </c>
      <c r="I132" s="114" t="s">
        <v>163</v>
      </c>
      <c r="J132" s="77">
        <v>702.59</v>
      </c>
      <c r="K132" s="77"/>
      <c r="L132" s="122">
        <v>702.59</v>
      </c>
      <c r="M132" s="77">
        <v>491.813</v>
      </c>
      <c r="N132" s="77">
        <v>0</v>
      </c>
      <c r="O132" s="122">
        <v>491.813</v>
      </c>
      <c r="P132" s="77">
        <f t="shared" si="24"/>
        <v>319.67845</v>
      </c>
      <c r="Q132" s="77">
        <f t="shared" si="25"/>
        <v>0</v>
      </c>
      <c r="R132" s="122">
        <f t="shared" si="26"/>
        <v>319.67845</v>
      </c>
      <c r="S132" s="194"/>
      <c r="T132" s="195"/>
    </row>
    <row r="133" spans="1:20" s="182" customFormat="1" ht="11.25">
      <c r="A133" s="155" t="s">
        <v>15</v>
      </c>
      <c r="B133" s="192"/>
      <c r="C133" s="166" t="s">
        <v>53</v>
      </c>
      <c r="D133" s="179" t="s">
        <v>167</v>
      </c>
      <c r="E133" s="112" t="s">
        <v>161</v>
      </c>
      <c r="F133" s="111" t="s">
        <v>162</v>
      </c>
      <c r="G133" s="113"/>
      <c r="H133" s="113">
        <v>38231</v>
      </c>
      <c r="I133" s="114" t="s">
        <v>163</v>
      </c>
      <c r="J133" s="77">
        <v>702.59</v>
      </c>
      <c r="K133" s="77"/>
      <c r="L133" s="122">
        <v>702.59</v>
      </c>
      <c r="M133" s="77">
        <v>491.813</v>
      </c>
      <c r="N133" s="77">
        <v>0</v>
      </c>
      <c r="O133" s="122">
        <v>491.813</v>
      </c>
      <c r="P133" s="77">
        <f t="shared" si="24"/>
        <v>319.67845</v>
      </c>
      <c r="Q133" s="77">
        <f t="shared" si="25"/>
        <v>0</v>
      </c>
      <c r="R133" s="122">
        <f t="shared" si="26"/>
        <v>319.67845</v>
      </c>
      <c r="S133" s="194"/>
      <c r="T133" s="195"/>
    </row>
    <row r="134" spans="1:20" s="182" customFormat="1" ht="11.25">
      <c r="A134" s="155" t="s">
        <v>15</v>
      </c>
      <c r="B134" s="192"/>
      <c r="C134" s="166" t="s">
        <v>53</v>
      </c>
      <c r="D134" s="179" t="s">
        <v>168</v>
      </c>
      <c r="E134" s="112" t="s">
        <v>161</v>
      </c>
      <c r="F134" s="111" t="s">
        <v>162</v>
      </c>
      <c r="G134" s="113"/>
      <c r="H134" s="113">
        <v>38201</v>
      </c>
      <c r="I134" s="114" t="s">
        <v>163</v>
      </c>
      <c r="J134" s="77">
        <v>702.59</v>
      </c>
      <c r="K134" s="77"/>
      <c r="L134" s="122">
        <v>702.59</v>
      </c>
      <c r="M134" s="77">
        <v>491.813</v>
      </c>
      <c r="N134" s="77">
        <v>0</v>
      </c>
      <c r="O134" s="122">
        <v>491.813</v>
      </c>
      <c r="P134" s="77">
        <f t="shared" si="24"/>
        <v>319.67845</v>
      </c>
      <c r="Q134" s="77">
        <f t="shared" si="25"/>
        <v>0</v>
      </c>
      <c r="R134" s="122">
        <f t="shared" si="26"/>
        <v>319.67845</v>
      </c>
      <c r="S134" s="194"/>
      <c r="T134" s="195"/>
    </row>
    <row r="135" spans="1:20" s="182" customFormat="1" ht="11.25">
      <c r="A135" s="155" t="s">
        <v>15</v>
      </c>
      <c r="B135" s="192"/>
      <c r="C135" s="166" t="s">
        <v>53</v>
      </c>
      <c r="D135" s="179" t="s">
        <v>169</v>
      </c>
      <c r="E135" s="112" t="s">
        <v>161</v>
      </c>
      <c r="F135" s="111" t="s">
        <v>162</v>
      </c>
      <c r="G135" s="113"/>
      <c r="H135" s="113">
        <v>38169</v>
      </c>
      <c r="I135" s="114" t="s">
        <v>163</v>
      </c>
      <c r="J135" s="77">
        <v>702.59</v>
      </c>
      <c r="K135" s="77"/>
      <c r="L135" s="122">
        <v>702.59</v>
      </c>
      <c r="M135" s="77">
        <v>491.813</v>
      </c>
      <c r="N135" s="77">
        <v>0</v>
      </c>
      <c r="O135" s="122">
        <v>491.813</v>
      </c>
      <c r="P135" s="77">
        <f t="shared" si="24"/>
        <v>319.67845</v>
      </c>
      <c r="Q135" s="77">
        <f t="shared" si="25"/>
        <v>0</v>
      </c>
      <c r="R135" s="122">
        <f t="shared" si="26"/>
        <v>319.67845</v>
      </c>
      <c r="S135" s="194"/>
      <c r="T135" s="195"/>
    </row>
    <row r="136" spans="1:20" s="182" customFormat="1" ht="11.25">
      <c r="A136" s="155" t="s">
        <v>15</v>
      </c>
      <c r="B136" s="192"/>
      <c r="C136" s="166" t="s">
        <v>53</v>
      </c>
      <c r="D136" s="179" t="s">
        <v>170</v>
      </c>
      <c r="E136" s="112" t="s">
        <v>161</v>
      </c>
      <c r="F136" s="111" t="s">
        <v>162</v>
      </c>
      <c r="G136" s="113"/>
      <c r="H136" s="113">
        <v>38142</v>
      </c>
      <c r="I136" s="114" t="s">
        <v>163</v>
      </c>
      <c r="J136" s="77">
        <v>702.59</v>
      </c>
      <c r="K136" s="77"/>
      <c r="L136" s="122">
        <v>702.59</v>
      </c>
      <c r="M136" s="77">
        <v>491.813</v>
      </c>
      <c r="N136" s="77">
        <v>0</v>
      </c>
      <c r="O136" s="122">
        <v>491.813</v>
      </c>
      <c r="P136" s="77">
        <f t="shared" si="24"/>
        <v>319.67845</v>
      </c>
      <c r="Q136" s="77">
        <f t="shared" si="25"/>
        <v>0</v>
      </c>
      <c r="R136" s="122">
        <f t="shared" si="26"/>
        <v>319.67845</v>
      </c>
      <c r="S136" s="194"/>
      <c r="T136" s="195"/>
    </row>
    <row r="137" spans="1:20" s="182" customFormat="1" ht="11.25">
      <c r="A137" s="155" t="s">
        <v>15</v>
      </c>
      <c r="B137" s="192"/>
      <c r="C137" s="166" t="s">
        <v>53</v>
      </c>
      <c r="D137" s="179" t="s">
        <v>171</v>
      </c>
      <c r="E137" s="112" t="s">
        <v>161</v>
      </c>
      <c r="F137" s="111" t="s">
        <v>162</v>
      </c>
      <c r="G137" s="113"/>
      <c r="H137" s="113">
        <v>38111</v>
      </c>
      <c r="I137" s="114" t="s">
        <v>163</v>
      </c>
      <c r="J137" s="77">
        <v>702.59</v>
      </c>
      <c r="K137" s="77"/>
      <c r="L137" s="122">
        <v>702.59</v>
      </c>
      <c r="M137" s="77">
        <v>491.813</v>
      </c>
      <c r="N137" s="77">
        <v>0</v>
      </c>
      <c r="O137" s="122">
        <v>491.813</v>
      </c>
      <c r="P137" s="77">
        <f t="shared" si="24"/>
        <v>319.67845</v>
      </c>
      <c r="Q137" s="77">
        <f t="shared" si="25"/>
        <v>0</v>
      </c>
      <c r="R137" s="122">
        <f t="shared" si="26"/>
        <v>319.67845</v>
      </c>
      <c r="S137" s="194"/>
      <c r="T137" s="195"/>
    </row>
    <row r="138" spans="1:20" s="182" customFormat="1" ht="11.25">
      <c r="A138" s="155" t="s">
        <v>15</v>
      </c>
      <c r="B138" s="192"/>
      <c r="C138" s="166" t="s">
        <v>53</v>
      </c>
      <c r="D138" s="179" t="s">
        <v>172</v>
      </c>
      <c r="E138" s="112" t="s">
        <v>161</v>
      </c>
      <c r="F138" s="111" t="s">
        <v>162</v>
      </c>
      <c r="G138" s="113"/>
      <c r="H138" s="113">
        <v>38082</v>
      </c>
      <c r="I138" s="114" t="s">
        <v>163</v>
      </c>
      <c r="J138" s="77">
        <v>702.59</v>
      </c>
      <c r="K138" s="77"/>
      <c r="L138" s="122">
        <v>702.59</v>
      </c>
      <c r="M138" s="77">
        <v>491.813</v>
      </c>
      <c r="N138" s="77">
        <v>0</v>
      </c>
      <c r="O138" s="122">
        <v>491.813</v>
      </c>
      <c r="P138" s="77">
        <f t="shared" si="24"/>
        <v>319.67845</v>
      </c>
      <c r="Q138" s="77">
        <f t="shared" si="25"/>
        <v>0</v>
      </c>
      <c r="R138" s="122">
        <f t="shared" si="26"/>
        <v>319.67845</v>
      </c>
      <c r="S138" s="194"/>
      <c r="T138" s="195"/>
    </row>
    <row r="139" spans="1:20" s="182" customFormat="1" ht="11.25">
      <c r="A139" s="155" t="s">
        <v>15</v>
      </c>
      <c r="B139" s="192"/>
      <c r="C139" s="166" t="s">
        <v>53</v>
      </c>
      <c r="D139" s="179" t="s">
        <v>173</v>
      </c>
      <c r="E139" s="112" t="s">
        <v>161</v>
      </c>
      <c r="F139" s="111" t="s">
        <v>162</v>
      </c>
      <c r="G139" s="113"/>
      <c r="H139" s="113">
        <v>38047</v>
      </c>
      <c r="I139" s="114" t="s">
        <v>163</v>
      </c>
      <c r="J139" s="77">
        <v>702.59</v>
      </c>
      <c r="K139" s="77"/>
      <c r="L139" s="122">
        <v>702.59</v>
      </c>
      <c r="M139" s="77">
        <v>491.813</v>
      </c>
      <c r="N139" s="77">
        <v>0</v>
      </c>
      <c r="O139" s="122">
        <v>491.813</v>
      </c>
      <c r="P139" s="77">
        <f t="shared" si="24"/>
        <v>319.67845</v>
      </c>
      <c r="Q139" s="77">
        <f t="shared" si="25"/>
        <v>0</v>
      </c>
      <c r="R139" s="122">
        <f t="shared" si="26"/>
        <v>319.67845</v>
      </c>
      <c r="S139" s="194"/>
      <c r="T139" s="195"/>
    </row>
    <row r="140" spans="1:20" s="182" customFormat="1" ht="11.25">
      <c r="A140" s="155" t="s">
        <v>15</v>
      </c>
      <c r="B140" s="192"/>
      <c r="C140" s="166" t="s">
        <v>53</v>
      </c>
      <c r="D140" s="179" t="s">
        <v>174</v>
      </c>
      <c r="E140" s="112" t="s">
        <v>161</v>
      </c>
      <c r="F140" s="111" t="s">
        <v>162</v>
      </c>
      <c r="G140" s="113"/>
      <c r="H140" s="113">
        <v>38021</v>
      </c>
      <c r="I140" s="114" t="s">
        <v>163</v>
      </c>
      <c r="J140" s="77">
        <v>702.59</v>
      </c>
      <c r="K140" s="77"/>
      <c r="L140" s="122">
        <v>702.59</v>
      </c>
      <c r="M140" s="77">
        <v>491.813</v>
      </c>
      <c r="N140" s="77">
        <v>0</v>
      </c>
      <c r="O140" s="122">
        <v>491.813</v>
      </c>
      <c r="P140" s="77">
        <f t="shared" si="24"/>
        <v>319.67845</v>
      </c>
      <c r="Q140" s="77">
        <f t="shared" si="25"/>
        <v>0</v>
      </c>
      <c r="R140" s="122">
        <f t="shared" si="26"/>
        <v>319.67845</v>
      </c>
      <c r="S140" s="194"/>
      <c r="T140" s="195"/>
    </row>
    <row r="141" spans="1:20" s="182" customFormat="1" ht="11.25">
      <c r="A141" s="155" t="s">
        <v>15</v>
      </c>
      <c r="B141" s="192"/>
      <c r="C141" s="166" t="s">
        <v>53</v>
      </c>
      <c r="D141" s="179" t="s">
        <v>175</v>
      </c>
      <c r="E141" s="112" t="s">
        <v>161</v>
      </c>
      <c r="F141" s="111" t="s">
        <v>162</v>
      </c>
      <c r="G141" s="113"/>
      <c r="H141" s="113">
        <v>37991</v>
      </c>
      <c r="I141" s="114" t="s">
        <v>163</v>
      </c>
      <c r="J141" s="77">
        <v>702.59</v>
      </c>
      <c r="K141" s="77"/>
      <c r="L141" s="122">
        <v>702.59</v>
      </c>
      <c r="M141" s="77">
        <v>491.813</v>
      </c>
      <c r="N141" s="77">
        <v>0</v>
      </c>
      <c r="O141" s="122">
        <v>491.813</v>
      </c>
      <c r="P141" s="77">
        <f t="shared" si="24"/>
        <v>319.67845</v>
      </c>
      <c r="Q141" s="77">
        <f t="shared" si="25"/>
        <v>0</v>
      </c>
      <c r="R141" s="122">
        <f t="shared" si="26"/>
        <v>319.67845</v>
      </c>
      <c r="S141" s="194"/>
      <c r="T141" s="195"/>
    </row>
    <row r="142" spans="1:20" s="182" customFormat="1" ht="11.25">
      <c r="A142" s="155" t="s">
        <v>15</v>
      </c>
      <c r="B142" s="192"/>
      <c r="C142" s="166" t="s">
        <v>53</v>
      </c>
      <c r="D142" s="179" t="s">
        <v>173</v>
      </c>
      <c r="E142" s="112" t="s">
        <v>161</v>
      </c>
      <c r="F142" s="111" t="s">
        <v>176</v>
      </c>
      <c r="G142" s="113"/>
      <c r="H142" s="113">
        <v>38418</v>
      </c>
      <c r="I142" s="114" t="s">
        <v>163</v>
      </c>
      <c r="J142" s="77">
        <v>702.59</v>
      </c>
      <c r="K142" s="77"/>
      <c r="L142" s="122">
        <v>702.59</v>
      </c>
      <c r="M142" s="77">
        <v>491.813</v>
      </c>
      <c r="N142" s="77">
        <v>0</v>
      </c>
      <c r="O142" s="122">
        <v>491.813</v>
      </c>
      <c r="P142" s="77">
        <f t="shared" si="24"/>
        <v>319.67845</v>
      </c>
      <c r="Q142" s="77">
        <f t="shared" si="25"/>
        <v>0</v>
      </c>
      <c r="R142" s="122">
        <f t="shared" si="26"/>
        <v>319.67845</v>
      </c>
      <c r="S142" s="194"/>
      <c r="T142" s="195"/>
    </row>
    <row r="143" spans="1:20" s="182" customFormat="1" ht="11.25">
      <c r="A143" s="155" t="s">
        <v>15</v>
      </c>
      <c r="B143" s="192"/>
      <c r="C143" s="166" t="s">
        <v>53</v>
      </c>
      <c r="D143" s="179" t="s">
        <v>177</v>
      </c>
      <c r="E143" s="112" t="s">
        <v>161</v>
      </c>
      <c r="F143" s="111" t="s">
        <v>178</v>
      </c>
      <c r="G143" s="113"/>
      <c r="H143" s="113">
        <v>38385</v>
      </c>
      <c r="I143" s="114" t="s">
        <v>163</v>
      </c>
      <c r="J143" s="77">
        <v>702.59</v>
      </c>
      <c r="K143" s="77"/>
      <c r="L143" s="122">
        <v>702.59</v>
      </c>
      <c r="M143" s="77">
        <v>491.813</v>
      </c>
      <c r="N143" s="77">
        <v>0</v>
      </c>
      <c r="O143" s="122">
        <v>491.813</v>
      </c>
      <c r="P143" s="77">
        <f t="shared" si="24"/>
        <v>319.67845</v>
      </c>
      <c r="Q143" s="77">
        <f t="shared" si="25"/>
        <v>0</v>
      </c>
      <c r="R143" s="122">
        <f t="shared" si="26"/>
        <v>319.67845</v>
      </c>
      <c r="S143" s="194"/>
      <c r="T143" s="195"/>
    </row>
    <row r="144" spans="1:20" s="182" customFormat="1" ht="11.25">
      <c r="A144" s="155" t="s">
        <v>15</v>
      </c>
      <c r="B144" s="192"/>
      <c r="C144" s="166" t="s">
        <v>53</v>
      </c>
      <c r="D144" s="179" t="s">
        <v>175</v>
      </c>
      <c r="E144" s="112" t="s">
        <v>161</v>
      </c>
      <c r="F144" s="111" t="s">
        <v>179</v>
      </c>
      <c r="G144" s="113"/>
      <c r="H144" s="113">
        <v>38355</v>
      </c>
      <c r="I144" s="114" t="s">
        <v>163</v>
      </c>
      <c r="J144" s="77">
        <v>702.59</v>
      </c>
      <c r="K144" s="77"/>
      <c r="L144" s="122">
        <v>702.59</v>
      </c>
      <c r="M144" s="77">
        <v>491.813</v>
      </c>
      <c r="N144" s="77">
        <v>0</v>
      </c>
      <c r="O144" s="122">
        <v>491.813</v>
      </c>
      <c r="P144" s="77">
        <f t="shared" si="24"/>
        <v>319.67845</v>
      </c>
      <c r="Q144" s="77">
        <f t="shared" si="25"/>
        <v>0</v>
      </c>
      <c r="R144" s="122">
        <f t="shared" si="26"/>
        <v>319.67845</v>
      </c>
      <c r="S144" s="194"/>
      <c r="T144" s="195"/>
    </row>
    <row r="145" spans="1:20" s="182" customFormat="1" ht="22.5">
      <c r="A145" s="155" t="s">
        <v>15</v>
      </c>
      <c r="B145" s="192"/>
      <c r="C145" s="166" t="s">
        <v>53</v>
      </c>
      <c r="D145" s="179" t="s">
        <v>180</v>
      </c>
      <c r="E145" s="112" t="s">
        <v>181</v>
      </c>
      <c r="F145" s="111" t="s">
        <v>182</v>
      </c>
      <c r="G145" s="113">
        <v>38122</v>
      </c>
      <c r="H145" s="113">
        <v>38195</v>
      </c>
      <c r="I145" s="114" t="s">
        <v>153</v>
      </c>
      <c r="J145" s="77">
        <v>161.874</v>
      </c>
      <c r="K145" s="77">
        <v>32.3748</v>
      </c>
      <c r="L145" s="122">
        <v>194.2488</v>
      </c>
      <c r="M145" s="77">
        <v>113.31179999999999</v>
      </c>
      <c r="N145" s="77">
        <v>22.66236</v>
      </c>
      <c r="O145" s="122">
        <v>135.97415999999998</v>
      </c>
      <c r="P145" s="77">
        <f t="shared" si="24"/>
        <v>73.65267</v>
      </c>
      <c r="Q145" s="77">
        <f t="shared" si="25"/>
        <v>14.730534</v>
      </c>
      <c r="R145" s="122">
        <f t="shared" si="26"/>
        <v>88.383204</v>
      </c>
      <c r="S145" s="194"/>
      <c r="T145" s="195"/>
    </row>
    <row r="146" spans="1:20" s="182" customFormat="1" ht="22.5">
      <c r="A146" s="155" t="s">
        <v>15</v>
      </c>
      <c r="B146" s="192"/>
      <c r="C146" s="166" t="s">
        <v>53</v>
      </c>
      <c r="D146" s="179" t="s">
        <v>180</v>
      </c>
      <c r="E146" s="112" t="s">
        <v>181</v>
      </c>
      <c r="F146" s="111" t="s">
        <v>183</v>
      </c>
      <c r="G146" s="113">
        <v>38202</v>
      </c>
      <c r="H146" s="113">
        <v>38250</v>
      </c>
      <c r="I146" s="114" t="s">
        <v>153</v>
      </c>
      <c r="J146" s="77">
        <v>347.5</v>
      </c>
      <c r="K146" s="77">
        <v>69.5</v>
      </c>
      <c r="L146" s="122">
        <v>417</v>
      </c>
      <c r="M146" s="77">
        <v>243.25</v>
      </c>
      <c r="N146" s="77">
        <v>48.65</v>
      </c>
      <c r="O146" s="122">
        <v>291.9</v>
      </c>
      <c r="P146" s="77">
        <f t="shared" si="24"/>
        <v>158.1125</v>
      </c>
      <c r="Q146" s="77">
        <f t="shared" si="25"/>
        <v>31.6225</v>
      </c>
      <c r="R146" s="122">
        <f t="shared" si="26"/>
        <v>189.735</v>
      </c>
      <c r="S146" s="194"/>
      <c r="T146" s="195"/>
    </row>
    <row r="147" spans="1:20" s="182" customFormat="1" ht="11.25">
      <c r="A147" s="155" t="s">
        <v>15</v>
      </c>
      <c r="B147" s="192"/>
      <c r="C147" s="166" t="s">
        <v>53</v>
      </c>
      <c r="D147" s="179" t="s">
        <v>180</v>
      </c>
      <c r="E147" s="112" t="s">
        <v>181</v>
      </c>
      <c r="F147" s="111" t="s">
        <v>184</v>
      </c>
      <c r="G147" s="113">
        <v>38268</v>
      </c>
      <c r="H147" s="113">
        <v>38334</v>
      </c>
      <c r="I147" s="114" t="s">
        <v>163</v>
      </c>
      <c r="J147" s="77">
        <v>64.42</v>
      </c>
      <c r="K147" s="77">
        <v>12.884</v>
      </c>
      <c r="L147" s="122">
        <v>77.304</v>
      </c>
      <c r="M147" s="77">
        <v>45.094</v>
      </c>
      <c r="N147" s="77">
        <v>9.018799999999999</v>
      </c>
      <c r="O147" s="122">
        <v>54.1128</v>
      </c>
      <c r="P147" s="77">
        <f t="shared" si="24"/>
        <v>29.311100000000003</v>
      </c>
      <c r="Q147" s="77">
        <f t="shared" si="25"/>
        <v>5.86222</v>
      </c>
      <c r="R147" s="122">
        <f t="shared" si="26"/>
        <v>35.173320000000004</v>
      </c>
      <c r="S147" s="194"/>
      <c r="T147" s="195"/>
    </row>
    <row r="148" spans="1:20" s="182" customFormat="1" ht="11.25">
      <c r="A148" s="155" t="s">
        <v>15</v>
      </c>
      <c r="B148" s="192"/>
      <c r="C148" s="166" t="s">
        <v>53</v>
      </c>
      <c r="D148" s="179" t="s">
        <v>185</v>
      </c>
      <c r="E148" s="112" t="s">
        <v>186</v>
      </c>
      <c r="F148" s="111" t="s">
        <v>187</v>
      </c>
      <c r="G148" s="113">
        <v>38034</v>
      </c>
      <c r="H148" s="113">
        <v>38054</v>
      </c>
      <c r="I148" s="114" t="s">
        <v>163</v>
      </c>
      <c r="J148" s="77">
        <v>109.15</v>
      </c>
      <c r="K148" s="77">
        <v>21.83</v>
      </c>
      <c r="L148" s="122">
        <v>130.98</v>
      </c>
      <c r="M148" s="77">
        <v>76.405</v>
      </c>
      <c r="N148" s="77">
        <v>15.281</v>
      </c>
      <c r="O148" s="122">
        <v>91.686</v>
      </c>
      <c r="P148" s="77">
        <f t="shared" si="24"/>
        <v>49.663250000000005</v>
      </c>
      <c r="Q148" s="77">
        <f t="shared" si="25"/>
        <v>9.93265</v>
      </c>
      <c r="R148" s="122">
        <f t="shared" si="26"/>
        <v>59.59590000000001</v>
      </c>
      <c r="S148" s="194"/>
      <c r="T148" s="195"/>
    </row>
    <row r="149" spans="1:20" s="182" customFormat="1" ht="11.25">
      <c r="A149" s="155" t="s">
        <v>15</v>
      </c>
      <c r="B149" s="192"/>
      <c r="C149" s="166" t="s">
        <v>53</v>
      </c>
      <c r="D149" s="179" t="s">
        <v>185</v>
      </c>
      <c r="E149" s="112" t="s">
        <v>186</v>
      </c>
      <c r="F149" s="111" t="s">
        <v>188</v>
      </c>
      <c r="G149" s="113">
        <v>38097</v>
      </c>
      <c r="H149" s="113">
        <v>38117</v>
      </c>
      <c r="I149" s="114" t="s">
        <v>163</v>
      </c>
      <c r="J149" s="77">
        <v>104.91</v>
      </c>
      <c r="K149" s="77">
        <v>20.982</v>
      </c>
      <c r="L149" s="122">
        <v>125.892</v>
      </c>
      <c r="M149" s="77">
        <v>73.437</v>
      </c>
      <c r="N149" s="77">
        <v>14.687399999999998</v>
      </c>
      <c r="O149" s="122">
        <v>88.1244</v>
      </c>
      <c r="P149" s="77">
        <f t="shared" si="24"/>
        <v>47.73405</v>
      </c>
      <c r="Q149" s="77">
        <f t="shared" si="25"/>
        <v>9.546809999999999</v>
      </c>
      <c r="R149" s="122">
        <f t="shared" si="26"/>
        <v>57.280860000000004</v>
      </c>
      <c r="S149" s="194"/>
      <c r="T149" s="195"/>
    </row>
    <row r="150" spans="1:20" s="182" customFormat="1" ht="11.25">
      <c r="A150" s="155" t="s">
        <v>15</v>
      </c>
      <c r="B150" s="192"/>
      <c r="C150" s="166" t="s">
        <v>53</v>
      </c>
      <c r="D150" s="179" t="s">
        <v>185</v>
      </c>
      <c r="E150" s="112" t="s">
        <v>186</v>
      </c>
      <c r="F150" s="111" t="s">
        <v>189</v>
      </c>
      <c r="G150" s="113">
        <v>38154</v>
      </c>
      <c r="H150" s="113">
        <v>38174</v>
      </c>
      <c r="I150" s="114" t="s">
        <v>163</v>
      </c>
      <c r="J150" s="77">
        <v>102.62</v>
      </c>
      <c r="K150" s="77">
        <v>20.524</v>
      </c>
      <c r="L150" s="122">
        <v>123.144</v>
      </c>
      <c r="M150" s="77">
        <v>71.834</v>
      </c>
      <c r="N150" s="77">
        <v>14.3668</v>
      </c>
      <c r="O150" s="122">
        <v>86.2008</v>
      </c>
      <c r="P150" s="77">
        <f t="shared" si="24"/>
        <v>46.6921</v>
      </c>
      <c r="Q150" s="77">
        <f t="shared" si="25"/>
        <v>9.33842</v>
      </c>
      <c r="R150" s="122">
        <f t="shared" si="26"/>
        <v>56.03052</v>
      </c>
      <c r="S150" s="194"/>
      <c r="T150" s="195"/>
    </row>
    <row r="151" spans="1:20" s="182" customFormat="1" ht="11.25">
      <c r="A151" s="155" t="s">
        <v>15</v>
      </c>
      <c r="B151" s="192"/>
      <c r="C151" s="166" t="s">
        <v>53</v>
      </c>
      <c r="D151" s="179" t="s">
        <v>185</v>
      </c>
      <c r="E151" s="112" t="s">
        <v>186</v>
      </c>
      <c r="F151" s="111" t="s">
        <v>190</v>
      </c>
      <c r="G151" s="113">
        <v>38227</v>
      </c>
      <c r="H151" s="113">
        <v>38243</v>
      </c>
      <c r="I151" s="114" t="s">
        <v>163</v>
      </c>
      <c r="J151" s="77">
        <v>113.82</v>
      </c>
      <c r="K151" s="77">
        <v>22.764</v>
      </c>
      <c r="L151" s="122">
        <v>136.584</v>
      </c>
      <c r="M151" s="77">
        <v>79.67399999999999</v>
      </c>
      <c r="N151" s="77">
        <v>15.9348</v>
      </c>
      <c r="O151" s="122">
        <v>95.60879999999999</v>
      </c>
      <c r="P151" s="77">
        <f t="shared" si="24"/>
        <v>51.7881</v>
      </c>
      <c r="Q151" s="77">
        <f t="shared" si="25"/>
        <v>10.357619999999999</v>
      </c>
      <c r="R151" s="122">
        <f t="shared" si="26"/>
        <v>62.14572</v>
      </c>
      <c r="S151" s="194"/>
      <c r="T151" s="195"/>
    </row>
    <row r="152" spans="1:20" s="182" customFormat="1" ht="11.25">
      <c r="A152" s="155" t="s">
        <v>15</v>
      </c>
      <c r="B152" s="192"/>
      <c r="C152" s="166" t="s">
        <v>53</v>
      </c>
      <c r="D152" s="179" t="s">
        <v>185</v>
      </c>
      <c r="E152" s="112" t="s">
        <v>186</v>
      </c>
      <c r="F152" s="111" t="s">
        <v>191</v>
      </c>
      <c r="G152" s="113">
        <v>38279</v>
      </c>
      <c r="H152" s="113">
        <v>38299</v>
      </c>
      <c r="I152" s="114" t="s">
        <v>163</v>
      </c>
      <c r="J152" s="77">
        <v>99.89</v>
      </c>
      <c r="K152" s="77">
        <v>19.978</v>
      </c>
      <c r="L152" s="122">
        <v>119.868</v>
      </c>
      <c r="M152" s="77">
        <v>69.923</v>
      </c>
      <c r="N152" s="77">
        <v>13.9846</v>
      </c>
      <c r="O152" s="122">
        <v>83.9076</v>
      </c>
      <c r="P152" s="77">
        <f t="shared" si="24"/>
        <v>45.44995</v>
      </c>
      <c r="Q152" s="77">
        <f t="shared" si="25"/>
        <v>9.08999</v>
      </c>
      <c r="R152" s="122">
        <f t="shared" si="26"/>
        <v>54.53994</v>
      </c>
      <c r="S152" s="194"/>
      <c r="T152" s="195"/>
    </row>
    <row r="153" spans="1:20" s="182" customFormat="1" ht="11.25">
      <c r="A153" s="155" t="s">
        <v>15</v>
      </c>
      <c r="B153" s="192"/>
      <c r="C153" s="166" t="s">
        <v>53</v>
      </c>
      <c r="D153" s="179" t="s">
        <v>185</v>
      </c>
      <c r="E153" s="112" t="s">
        <v>186</v>
      </c>
      <c r="F153" s="111" t="s">
        <v>192</v>
      </c>
      <c r="G153" s="113">
        <v>38337</v>
      </c>
      <c r="H153" s="113">
        <v>38357</v>
      </c>
      <c r="I153" s="114" t="s">
        <v>163</v>
      </c>
      <c r="J153" s="77">
        <v>101.77</v>
      </c>
      <c r="K153" s="77">
        <v>20.354</v>
      </c>
      <c r="L153" s="122">
        <v>122.124</v>
      </c>
      <c r="M153" s="77">
        <v>71.23899999999999</v>
      </c>
      <c r="N153" s="77">
        <v>14.247799999999998</v>
      </c>
      <c r="O153" s="122">
        <v>85.48679999999999</v>
      </c>
      <c r="P153" s="77">
        <f t="shared" si="24"/>
        <v>46.30535</v>
      </c>
      <c r="Q153" s="77">
        <f t="shared" si="25"/>
        <v>9.261069999999998</v>
      </c>
      <c r="R153" s="122">
        <f t="shared" si="26"/>
        <v>55.566419999999994</v>
      </c>
      <c r="S153" s="194"/>
      <c r="T153" s="195"/>
    </row>
    <row r="154" spans="1:20" s="182" customFormat="1" ht="11.25">
      <c r="A154" s="155" t="s">
        <v>15</v>
      </c>
      <c r="B154" s="192"/>
      <c r="C154" s="166" t="s">
        <v>53</v>
      </c>
      <c r="D154" s="179" t="s">
        <v>118</v>
      </c>
      <c r="E154" s="112" t="s">
        <v>193</v>
      </c>
      <c r="F154" s="111" t="s">
        <v>194</v>
      </c>
      <c r="G154" s="113">
        <v>38022</v>
      </c>
      <c r="H154" s="113">
        <v>38063</v>
      </c>
      <c r="I154" s="114" t="s">
        <v>163</v>
      </c>
      <c r="J154" s="77">
        <v>174.58</v>
      </c>
      <c r="K154" s="77">
        <v>34.916000000000004</v>
      </c>
      <c r="L154" s="122">
        <v>209.496</v>
      </c>
      <c r="M154" s="77">
        <v>122.206</v>
      </c>
      <c r="N154" s="77">
        <v>24.441200000000002</v>
      </c>
      <c r="O154" s="122">
        <v>146.6472</v>
      </c>
      <c r="P154" s="77">
        <f t="shared" si="24"/>
        <v>79.43390000000001</v>
      </c>
      <c r="Q154" s="77">
        <f t="shared" si="25"/>
        <v>15.886780000000002</v>
      </c>
      <c r="R154" s="122">
        <f t="shared" si="26"/>
        <v>95.32068000000001</v>
      </c>
      <c r="S154" s="194"/>
      <c r="T154" s="195"/>
    </row>
    <row r="155" spans="1:20" s="182" customFormat="1" ht="11.25">
      <c r="A155" s="155" t="s">
        <v>15</v>
      </c>
      <c r="B155" s="192"/>
      <c r="C155" s="166" t="s">
        <v>53</v>
      </c>
      <c r="D155" s="179" t="s">
        <v>118</v>
      </c>
      <c r="E155" s="112" t="s">
        <v>193</v>
      </c>
      <c r="F155" s="111" t="s">
        <v>195</v>
      </c>
      <c r="G155" s="113">
        <v>38083</v>
      </c>
      <c r="H155" s="113">
        <v>38124</v>
      </c>
      <c r="I155" s="114" t="s">
        <v>163</v>
      </c>
      <c r="J155" s="77">
        <v>234.58</v>
      </c>
      <c r="K155" s="77">
        <v>46.916000000000004</v>
      </c>
      <c r="L155" s="122">
        <v>281.49600000000004</v>
      </c>
      <c r="M155" s="77">
        <v>164.206</v>
      </c>
      <c r="N155" s="77">
        <v>32.8412</v>
      </c>
      <c r="O155" s="122">
        <v>197.04719999999998</v>
      </c>
      <c r="P155" s="77">
        <f t="shared" si="24"/>
        <v>106.73389999999999</v>
      </c>
      <c r="Q155" s="77">
        <f t="shared" si="25"/>
        <v>21.346780000000003</v>
      </c>
      <c r="R155" s="122">
        <f t="shared" si="26"/>
        <v>128.08068</v>
      </c>
      <c r="S155" s="194"/>
      <c r="T155" s="195"/>
    </row>
    <row r="156" spans="1:20" s="182" customFormat="1" ht="11.25">
      <c r="A156" s="155" t="s">
        <v>15</v>
      </c>
      <c r="B156" s="192"/>
      <c r="C156" s="166" t="s">
        <v>53</v>
      </c>
      <c r="D156" s="179" t="s">
        <v>118</v>
      </c>
      <c r="E156" s="112" t="s">
        <v>193</v>
      </c>
      <c r="F156" s="111" t="s">
        <v>196</v>
      </c>
      <c r="G156" s="113">
        <v>38145</v>
      </c>
      <c r="H156" s="113">
        <v>38183</v>
      </c>
      <c r="I156" s="114" t="s">
        <v>163</v>
      </c>
      <c r="J156" s="77">
        <v>222.92</v>
      </c>
      <c r="K156" s="77">
        <v>44.584</v>
      </c>
      <c r="L156" s="122">
        <v>267.504</v>
      </c>
      <c r="M156" s="77">
        <v>156.04399999999998</v>
      </c>
      <c r="N156" s="77">
        <v>31.2088</v>
      </c>
      <c r="O156" s="122">
        <v>187.25279999999998</v>
      </c>
      <c r="P156" s="77">
        <f t="shared" si="24"/>
        <v>101.42859999999999</v>
      </c>
      <c r="Q156" s="77">
        <f t="shared" si="25"/>
        <v>20.28572</v>
      </c>
      <c r="R156" s="122">
        <f t="shared" si="26"/>
        <v>121.71431999999999</v>
      </c>
      <c r="S156" s="194"/>
      <c r="T156" s="195"/>
    </row>
    <row r="157" spans="1:20" s="182" customFormat="1" ht="11.25">
      <c r="A157" s="155" t="s">
        <v>15</v>
      </c>
      <c r="B157" s="192"/>
      <c r="C157" s="166" t="s">
        <v>53</v>
      </c>
      <c r="D157" s="179" t="s">
        <v>118</v>
      </c>
      <c r="E157" s="112" t="s">
        <v>193</v>
      </c>
      <c r="F157" s="111" t="s">
        <v>197</v>
      </c>
      <c r="G157" s="113">
        <v>38204</v>
      </c>
      <c r="H157" s="113">
        <v>38245</v>
      </c>
      <c r="I157" s="114" t="s">
        <v>163</v>
      </c>
      <c r="J157" s="77">
        <v>182.5</v>
      </c>
      <c r="K157" s="77">
        <v>36.5</v>
      </c>
      <c r="L157" s="122">
        <v>219</v>
      </c>
      <c r="M157" s="77">
        <v>127.75</v>
      </c>
      <c r="N157" s="77">
        <v>25.55</v>
      </c>
      <c r="O157" s="122">
        <v>153.3</v>
      </c>
      <c r="P157" s="77">
        <f t="shared" si="24"/>
        <v>83.03750000000001</v>
      </c>
      <c r="Q157" s="77">
        <f t="shared" si="25"/>
        <v>16.6075</v>
      </c>
      <c r="R157" s="122">
        <f t="shared" si="26"/>
        <v>99.64500000000001</v>
      </c>
      <c r="S157" s="194"/>
      <c r="T157" s="195"/>
    </row>
    <row r="158" spans="1:20" s="182" customFormat="1" ht="11.25">
      <c r="A158" s="155" t="s">
        <v>15</v>
      </c>
      <c r="B158" s="192"/>
      <c r="C158" s="166" t="s">
        <v>53</v>
      </c>
      <c r="D158" s="179" t="s">
        <v>118</v>
      </c>
      <c r="E158" s="112" t="s">
        <v>193</v>
      </c>
      <c r="F158" s="111" t="s">
        <v>198</v>
      </c>
      <c r="G158" s="113">
        <v>38266</v>
      </c>
      <c r="H158" s="113">
        <v>38306</v>
      </c>
      <c r="I158" s="114" t="s">
        <v>163</v>
      </c>
      <c r="J158" s="77">
        <v>130.42</v>
      </c>
      <c r="K158" s="77">
        <v>26.084</v>
      </c>
      <c r="L158" s="122">
        <v>156.504</v>
      </c>
      <c r="M158" s="77">
        <v>91.29399999999998</v>
      </c>
      <c r="N158" s="77">
        <v>18.258799999999997</v>
      </c>
      <c r="O158" s="122">
        <v>109.55279999999998</v>
      </c>
      <c r="P158" s="77">
        <f t="shared" si="24"/>
        <v>59.34109999999999</v>
      </c>
      <c r="Q158" s="77">
        <f t="shared" si="25"/>
        <v>11.868219999999999</v>
      </c>
      <c r="R158" s="122">
        <f t="shared" si="26"/>
        <v>71.20931999999999</v>
      </c>
      <c r="S158" s="194"/>
      <c r="T158" s="195"/>
    </row>
    <row r="159" spans="1:20" s="182" customFormat="1" ht="11.25">
      <c r="A159" s="155" t="s">
        <v>15</v>
      </c>
      <c r="B159" s="192"/>
      <c r="C159" s="166" t="s">
        <v>53</v>
      </c>
      <c r="D159" s="179" t="s">
        <v>118</v>
      </c>
      <c r="E159" s="112" t="s">
        <v>193</v>
      </c>
      <c r="F159" s="111" t="s">
        <v>199</v>
      </c>
      <c r="G159" s="113">
        <v>38327</v>
      </c>
      <c r="H159" s="113">
        <v>38369</v>
      </c>
      <c r="I159" s="114" t="s">
        <v>163</v>
      </c>
      <c r="J159" s="77">
        <v>225</v>
      </c>
      <c r="K159" s="77">
        <v>45</v>
      </c>
      <c r="L159" s="122">
        <v>270</v>
      </c>
      <c r="M159" s="77">
        <v>157.5</v>
      </c>
      <c r="N159" s="77">
        <v>31.5</v>
      </c>
      <c r="O159" s="122">
        <v>189</v>
      </c>
      <c r="P159" s="77">
        <f t="shared" si="24"/>
        <v>102.375</v>
      </c>
      <c r="Q159" s="77">
        <f t="shared" si="25"/>
        <v>20.475</v>
      </c>
      <c r="R159" s="122">
        <f t="shared" si="26"/>
        <v>122.85</v>
      </c>
      <c r="S159" s="194"/>
      <c r="T159" s="195"/>
    </row>
    <row r="160" spans="1:20" s="182" customFormat="1" ht="11.25">
      <c r="A160" s="155" t="s">
        <v>15</v>
      </c>
      <c r="B160" s="192"/>
      <c r="C160" s="166" t="s">
        <v>53</v>
      </c>
      <c r="D160" s="179" t="s">
        <v>200</v>
      </c>
      <c r="E160" s="112" t="s">
        <v>201</v>
      </c>
      <c r="F160" s="111" t="s">
        <v>202</v>
      </c>
      <c r="G160" s="113">
        <v>38019</v>
      </c>
      <c r="H160" s="113">
        <v>38019</v>
      </c>
      <c r="I160" s="114" t="s">
        <v>159</v>
      </c>
      <c r="J160" s="77">
        <v>206.58</v>
      </c>
      <c r="K160" s="77">
        <v>41.316</v>
      </c>
      <c r="L160" s="122">
        <v>247.89600000000002</v>
      </c>
      <c r="M160" s="77">
        <v>144.606</v>
      </c>
      <c r="N160" s="77">
        <v>28.9212</v>
      </c>
      <c r="O160" s="122">
        <v>173.5272</v>
      </c>
      <c r="P160" s="77">
        <f t="shared" si="24"/>
        <v>93.9939</v>
      </c>
      <c r="Q160" s="77">
        <f t="shared" si="25"/>
        <v>18.79878</v>
      </c>
      <c r="R160" s="122">
        <f t="shared" si="26"/>
        <v>112.79267999999999</v>
      </c>
      <c r="S160" s="194"/>
      <c r="T160" s="195"/>
    </row>
    <row r="161" spans="1:20" s="182" customFormat="1" ht="11.25">
      <c r="A161" s="155" t="s">
        <v>15</v>
      </c>
      <c r="B161" s="192"/>
      <c r="C161" s="166" t="s">
        <v>53</v>
      </c>
      <c r="D161" s="179" t="s">
        <v>200</v>
      </c>
      <c r="E161" s="112" t="s">
        <v>201</v>
      </c>
      <c r="F161" s="111" t="s">
        <v>203</v>
      </c>
      <c r="G161" s="113">
        <v>38047</v>
      </c>
      <c r="H161" s="113">
        <v>38047</v>
      </c>
      <c r="I161" s="114" t="s">
        <v>159</v>
      </c>
      <c r="J161" s="77">
        <v>206.58</v>
      </c>
      <c r="K161" s="77">
        <v>41.316</v>
      </c>
      <c r="L161" s="122">
        <v>247.89600000000002</v>
      </c>
      <c r="M161" s="77">
        <v>144.606</v>
      </c>
      <c r="N161" s="77">
        <v>28.9212</v>
      </c>
      <c r="O161" s="122">
        <v>173.5272</v>
      </c>
      <c r="P161" s="77">
        <f t="shared" si="24"/>
        <v>93.9939</v>
      </c>
      <c r="Q161" s="77">
        <f t="shared" si="25"/>
        <v>18.79878</v>
      </c>
      <c r="R161" s="122">
        <f t="shared" si="26"/>
        <v>112.79267999999999</v>
      </c>
      <c r="S161" s="194"/>
      <c r="T161" s="195"/>
    </row>
    <row r="162" spans="1:20" s="182" customFormat="1" ht="11.25">
      <c r="A162" s="155" t="s">
        <v>15</v>
      </c>
      <c r="B162" s="192"/>
      <c r="C162" s="166" t="s">
        <v>53</v>
      </c>
      <c r="D162" s="179" t="s">
        <v>200</v>
      </c>
      <c r="E162" s="112" t="s">
        <v>201</v>
      </c>
      <c r="F162" s="111" t="s">
        <v>204</v>
      </c>
      <c r="G162" s="113">
        <v>38078</v>
      </c>
      <c r="H162" s="113">
        <v>38082</v>
      </c>
      <c r="I162" s="114" t="s">
        <v>159</v>
      </c>
      <c r="J162" s="77">
        <v>206.58</v>
      </c>
      <c r="K162" s="77">
        <v>41.316</v>
      </c>
      <c r="L162" s="122">
        <v>247.89600000000002</v>
      </c>
      <c r="M162" s="77">
        <v>144.606</v>
      </c>
      <c r="N162" s="77">
        <v>28.9212</v>
      </c>
      <c r="O162" s="122">
        <v>173.5272</v>
      </c>
      <c r="P162" s="77">
        <f t="shared" si="24"/>
        <v>93.9939</v>
      </c>
      <c r="Q162" s="77">
        <f t="shared" si="25"/>
        <v>18.79878</v>
      </c>
      <c r="R162" s="122">
        <f t="shared" si="26"/>
        <v>112.79267999999999</v>
      </c>
      <c r="S162" s="194"/>
      <c r="T162" s="195"/>
    </row>
    <row r="163" spans="1:20" s="182" customFormat="1" ht="11.25">
      <c r="A163" s="155" t="s">
        <v>15</v>
      </c>
      <c r="B163" s="192"/>
      <c r="C163" s="166" t="s">
        <v>53</v>
      </c>
      <c r="D163" s="179" t="s">
        <v>205</v>
      </c>
      <c r="E163" s="112" t="s">
        <v>201</v>
      </c>
      <c r="F163" s="111" t="s">
        <v>206</v>
      </c>
      <c r="G163" s="113">
        <v>38110</v>
      </c>
      <c r="H163" s="113">
        <v>38111</v>
      </c>
      <c r="I163" s="114" t="s">
        <v>159</v>
      </c>
      <c r="J163" s="77">
        <v>206.58</v>
      </c>
      <c r="K163" s="77">
        <v>41.316</v>
      </c>
      <c r="L163" s="122">
        <v>247.89600000000002</v>
      </c>
      <c r="M163" s="77">
        <v>144.606</v>
      </c>
      <c r="N163" s="77">
        <v>28.9212</v>
      </c>
      <c r="O163" s="122">
        <v>173.5272</v>
      </c>
      <c r="P163" s="77">
        <f t="shared" si="24"/>
        <v>93.9939</v>
      </c>
      <c r="Q163" s="77">
        <f t="shared" si="25"/>
        <v>18.79878</v>
      </c>
      <c r="R163" s="122">
        <f t="shared" si="26"/>
        <v>112.79267999999999</v>
      </c>
      <c r="S163" s="194"/>
      <c r="T163" s="195"/>
    </row>
    <row r="164" spans="1:20" s="182" customFormat="1" ht="11.25">
      <c r="A164" s="155" t="s">
        <v>15</v>
      </c>
      <c r="B164" s="192"/>
      <c r="C164" s="166" t="s">
        <v>53</v>
      </c>
      <c r="D164" s="179" t="s">
        <v>200</v>
      </c>
      <c r="E164" s="112" t="s">
        <v>201</v>
      </c>
      <c r="F164" s="111" t="s">
        <v>207</v>
      </c>
      <c r="G164" s="113">
        <v>38139</v>
      </c>
      <c r="H164" s="113">
        <v>38142</v>
      </c>
      <c r="I164" s="114" t="s">
        <v>159</v>
      </c>
      <c r="J164" s="77">
        <v>206.58</v>
      </c>
      <c r="K164" s="77">
        <v>41.316</v>
      </c>
      <c r="L164" s="122">
        <v>247.89600000000002</v>
      </c>
      <c r="M164" s="77">
        <v>144.606</v>
      </c>
      <c r="N164" s="77">
        <v>28.9212</v>
      </c>
      <c r="O164" s="122">
        <v>173.5272</v>
      </c>
      <c r="P164" s="77">
        <f t="shared" si="24"/>
        <v>93.9939</v>
      </c>
      <c r="Q164" s="77">
        <f t="shared" si="25"/>
        <v>18.79878</v>
      </c>
      <c r="R164" s="122">
        <f t="shared" si="26"/>
        <v>112.79267999999999</v>
      </c>
      <c r="S164" s="194"/>
      <c r="T164" s="195"/>
    </row>
    <row r="165" spans="1:20" s="182" customFormat="1" ht="11.25">
      <c r="A165" s="155" t="s">
        <v>15</v>
      </c>
      <c r="B165" s="192"/>
      <c r="C165" s="166" t="s">
        <v>53</v>
      </c>
      <c r="D165" s="179" t="s">
        <v>200</v>
      </c>
      <c r="E165" s="112" t="s">
        <v>201</v>
      </c>
      <c r="F165" s="111" t="s">
        <v>208</v>
      </c>
      <c r="G165" s="113">
        <v>38169</v>
      </c>
      <c r="H165" s="113">
        <v>38169</v>
      </c>
      <c r="I165" s="114" t="s">
        <v>159</v>
      </c>
      <c r="J165" s="77">
        <v>206.58</v>
      </c>
      <c r="K165" s="77">
        <v>41.316</v>
      </c>
      <c r="L165" s="122">
        <v>247.89600000000002</v>
      </c>
      <c r="M165" s="77">
        <v>144.606</v>
      </c>
      <c r="N165" s="77">
        <v>28.9212</v>
      </c>
      <c r="O165" s="122">
        <v>173.5272</v>
      </c>
      <c r="P165" s="77">
        <f t="shared" si="24"/>
        <v>93.9939</v>
      </c>
      <c r="Q165" s="77">
        <f t="shared" si="25"/>
        <v>18.79878</v>
      </c>
      <c r="R165" s="122">
        <f t="shared" si="26"/>
        <v>112.79267999999999</v>
      </c>
      <c r="S165" s="194"/>
      <c r="T165" s="195"/>
    </row>
    <row r="166" spans="1:20" s="182" customFormat="1" ht="11.25">
      <c r="A166" s="155" t="s">
        <v>15</v>
      </c>
      <c r="B166" s="192"/>
      <c r="C166" s="166" t="s">
        <v>53</v>
      </c>
      <c r="D166" s="179" t="s">
        <v>200</v>
      </c>
      <c r="E166" s="112" t="s">
        <v>201</v>
      </c>
      <c r="F166" s="111" t="s">
        <v>209</v>
      </c>
      <c r="G166" s="113">
        <v>38201</v>
      </c>
      <c r="H166" s="113">
        <v>38198</v>
      </c>
      <c r="I166" s="114" t="s">
        <v>159</v>
      </c>
      <c r="J166" s="77">
        <v>206.58</v>
      </c>
      <c r="K166" s="77">
        <v>41.316</v>
      </c>
      <c r="L166" s="122">
        <v>247.89600000000002</v>
      </c>
      <c r="M166" s="77">
        <v>144.606</v>
      </c>
      <c r="N166" s="77">
        <v>28.9212</v>
      </c>
      <c r="O166" s="122">
        <v>173.5272</v>
      </c>
      <c r="P166" s="77">
        <f t="shared" si="24"/>
        <v>93.9939</v>
      </c>
      <c r="Q166" s="77">
        <f t="shared" si="25"/>
        <v>18.79878</v>
      </c>
      <c r="R166" s="122">
        <f t="shared" si="26"/>
        <v>112.79267999999999</v>
      </c>
      <c r="S166" s="194"/>
      <c r="T166" s="195"/>
    </row>
    <row r="167" spans="1:20" s="182" customFormat="1" ht="11.25">
      <c r="A167" s="155" t="s">
        <v>15</v>
      </c>
      <c r="B167" s="192"/>
      <c r="C167" s="166" t="s">
        <v>53</v>
      </c>
      <c r="D167" s="179" t="s">
        <v>200</v>
      </c>
      <c r="E167" s="112" t="s">
        <v>201</v>
      </c>
      <c r="F167" s="111" t="s">
        <v>210</v>
      </c>
      <c r="G167" s="113">
        <v>38231</v>
      </c>
      <c r="H167" s="113">
        <v>38231</v>
      </c>
      <c r="I167" s="114" t="s">
        <v>159</v>
      </c>
      <c r="J167" s="77">
        <v>206.58</v>
      </c>
      <c r="K167" s="77">
        <v>41.316</v>
      </c>
      <c r="L167" s="122">
        <v>247.89600000000002</v>
      </c>
      <c r="M167" s="77">
        <v>144.606</v>
      </c>
      <c r="N167" s="77">
        <v>28.9212</v>
      </c>
      <c r="O167" s="122">
        <v>173.5272</v>
      </c>
      <c r="P167" s="77">
        <f t="shared" si="24"/>
        <v>93.9939</v>
      </c>
      <c r="Q167" s="77">
        <f t="shared" si="25"/>
        <v>18.79878</v>
      </c>
      <c r="R167" s="122">
        <f t="shared" si="26"/>
        <v>112.79267999999999</v>
      </c>
      <c r="S167" s="194"/>
      <c r="T167" s="195"/>
    </row>
    <row r="168" spans="1:20" s="182" customFormat="1" ht="11.25">
      <c r="A168" s="155" t="s">
        <v>15</v>
      </c>
      <c r="B168" s="192"/>
      <c r="C168" s="166" t="s">
        <v>53</v>
      </c>
      <c r="D168" s="179" t="s">
        <v>200</v>
      </c>
      <c r="E168" s="112" t="s">
        <v>201</v>
      </c>
      <c r="F168" s="111" t="s">
        <v>211</v>
      </c>
      <c r="G168" s="113">
        <v>38261</v>
      </c>
      <c r="H168" s="113">
        <v>38265</v>
      </c>
      <c r="I168" s="114" t="s">
        <v>159</v>
      </c>
      <c r="J168" s="77">
        <v>206.58</v>
      </c>
      <c r="K168" s="77">
        <v>41.316</v>
      </c>
      <c r="L168" s="122">
        <v>247.89600000000002</v>
      </c>
      <c r="M168" s="77">
        <v>144.606</v>
      </c>
      <c r="N168" s="77">
        <v>28.9212</v>
      </c>
      <c r="O168" s="122">
        <v>173.5272</v>
      </c>
      <c r="P168" s="77">
        <f t="shared" si="24"/>
        <v>93.9939</v>
      </c>
      <c r="Q168" s="77">
        <f t="shared" si="25"/>
        <v>18.79878</v>
      </c>
      <c r="R168" s="122">
        <f t="shared" si="26"/>
        <v>112.79267999999999</v>
      </c>
      <c r="S168" s="194"/>
      <c r="T168" s="195"/>
    </row>
    <row r="169" spans="1:20" s="182" customFormat="1" ht="11.25">
      <c r="A169" s="155" t="s">
        <v>15</v>
      </c>
      <c r="B169" s="192"/>
      <c r="C169" s="166" t="s">
        <v>53</v>
      </c>
      <c r="D169" s="179" t="s">
        <v>200</v>
      </c>
      <c r="E169" s="112" t="s">
        <v>201</v>
      </c>
      <c r="F169" s="111" t="s">
        <v>212</v>
      </c>
      <c r="G169" s="113">
        <v>38293</v>
      </c>
      <c r="H169" s="113">
        <v>38293</v>
      </c>
      <c r="I169" s="114" t="s">
        <v>159</v>
      </c>
      <c r="J169" s="77">
        <v>206.58</v>
      </c>
      <c r="K169" s="77">
        <v>41.316</v>
      </c>
      <c r="L169" s="122">
        <v>247.89600000000002</v>
      </c>
      <c r="M169" s="77">
        <v>144.606</v>
      </c>
      <c r="N169" s="77">
        <v>28.9212</v>
      </c>
      <c r="O169" s="122">
        <v>173.5272</v>
      </c>
      <c r="P169" s="77">
        <f t="shared" si="24"/>
        <v>93.9939</v>
      </c>
      <c r="Q169" s="77">
        <f t="shared" si="25"/>
        <v>18.79878</v>
      </c>
      <c r="R169" s="122">
        <f t="shared" si="26"/>
        <v>112.79267999999999</v>
      </c>
      <c r="S169" s="194"/>
      <c r="T169" s="195"/>
    </row>
    <row r="170" spans="1:20" s="182" customFormat="1" ht="11.25">
      <c r="A170" s="155" t="s">
        <v>15</v>
      </c>
      <c r="B170" s="192"/>
      <c r="C170" s="166" t="s">
        <v>53</v>
      </c>
      <c r="D170" s="179" t="s">
        <v>200</v>
      </c>
      <c r="E170" s="112" t="s">
        <v>201</v>
      </c>
      <c r="F170" s="111" t="s">
        <v>213</v>
      </c>
      <c r="G170" s="113">
        <v>38322</v>
      </c>
      <c r="H170" s="113">
        <v>38324</v>
      </c>
      <c r="I170" s="114" t="s">
        <v>159</v>
      </c>
      <c r="J170" s="77">
        <v>206.58</v>
      </c>
      <c r="K170" s="77">
        <v>41.316</v>
      </c>
      <c r="L170" s="122">
        <v>247.89600000000002</v>
      </c>
      <c r="M170" s="77">
        <v>144.606</v>
      </c>
      <c r="N170" s="77">
        <v>28.9212</v>
      </c>
      <c r="O170" s="122">
        <v>173.5272</v>
      </c>
      <c r="P170" s="77">
        <f t="shared" si="24"/>
        <v>93.9939</v>
      </c>
      <c r="Q170" s="77">
        <f t="shared" si="25"/>
        <v>18.79878</v>
      </c>
      <c r="R170" s="122">
        <f t="shared" si="26"/>
        <v>112.79267999999999</v>
      </c>
      <c r="S170" s="194"/>
      <c r="T170" s="195"/>
    </row>
    <row r="171" spans="1:20" s="182" customFormat="1" ht="11.25">
      <c r="A171" s="155" t="s">
        <v>15</v>
      </c>
      <c r="B171" s="192"/>
      <c r="C171" s="166" t="s">
        <v>53</v>
      </c>
      <c r="D171" s="179" t="s">
        <v>200</v>
      </c>
      <c r="E171" s="112" t="s">
        <v>201</v>
      </c>
      <c r="F171" s="111" t="s">
        <v>214</v>
      </c>
      <c r="G171" s="113">
        <v>38341</v>
      </c>
      <c r="H171" s="113">
        <v>38355</v>
      </c>
      <c r="I171" s="114" t="s">
        <v>159</v>
      </c>
      <c r="J171" s="77">
        <v>206.58</v>
      </c>
      <c r="K171" s="77">
        <v>41.316</v>
      </c>
      <c r="L171" s="122">
        <v>247.89600000000002</v>
      </c>
      <c r="M171" s="77">
        <v>144.606</v>
      </c>
      <c r="N171" s="77">
        <v>28.9212</v>
      </c>
      <c r="O171" s="122">
        <v>173.5272</v>
      </c>
      <c r="P171" s="77">
        <f t="shared" si="24"/>
        <v>93.9939</v>
      </c>
      <c r="Q171" s="77">
        <f t="shared" si="25"/>
        <v>18.79878</v>
      </c>
      <c r="R171" s="122">
        <f t="shared" si="26"/>
        <v>112.79267999999999</v>
      </c>
      <c r="S171" s="194"/>
      <c r="T171" s="195"/>
    </row>
    <row r="172" spans="1:20" s="182" customFormat="1" ht="11.25">
      <c r="A172" s="155" t="s">
        <v>15</v>
      </c>
      <c r="B172" s="192"/>
      <c r="C172" s="166" t="s">
        <v>53</v>
      </c>
      <c r="D172" s="179" t="s">
        <v>200</v>
      </c>
      <c r="E172" s="112" t="s">
        <v>201</v>
      </c>
      <c r="F172" s="111" t="s">
        <v>215</v>
      </c>
      <c r="G172" s="113">
        <v>38384</v>
      </c>
      <c r="H172" s="113">
        <v>38386</v>
      </c>
      <c r="I172" s="114" t="s">
        <v>159</v>
      </c>
      <c r="J172" s="77">
        <v>206.58</v>
      </c>
      <c r="K172" s="77">
        <v>41.316</v>
      </c>
      <c r="L172" s="122">
        <v>247.89600000000002</v>
      </c>
      <c r="M172" s="77">
        <v>144.606</v>
      </c>
      <c r="N172" s="77">
        <v>28.9212</v>
      </c>
      <c r="O172" s="122">
        <v>173.5272</v>
      </c>
      <c r="P172" s="77">
        <f t="shared" si="24"/>
        <v>93.9939</v>
      </c>
      <c r="Q172" s="77">
        <f t="shared" si="25"/>
        <v>18.79878</v>
      </c>
      <c r="R172" s="122">
        <f t="shared" si="26"/>
        <v>112.79267999999999</v>
      </c>
      <c r="S172" s="194"/>
      <c r="T172" s="195"/>
    </row>
    <row r="173" spans="1:20" s="182" customFormat="1" ht="22.5">
      <c r="A173" s="155" t="s">
        <v>15</v>
      </c>
      <c r="B173" s="192"/>
      <c r="C173" s="166" t="s">
        <v>53</v>
      </c>
      <c r="D173" s="179" t="s">
        <v>216</v>
      </c>
      <c r="E173" s="112" t="s">
        <v>70</v>
      </c>
      <c r="F173" s="111" t="s">
        <v>217</v>
      </c>
      <c r="G173" s="113">
        <v>38085</v>
      </c>
      <c r="H173" s="113">
        <v>38085</v>
      </c>
      <c r="I173" s="114" t="s">
        <v>72</v>
      </c>
      <c r="J173" s="77">
        <v>35</v>
      </c>
      <c r="K173" s="77">
        <v>7</v>
      </c>
      <c r="L173" s="122">
        <v>42</v>
      </c>
      <c r="M173" s="77">
        <v>35</v>
      </c>
      <c r="N173" s="77">
        <v>7</v>
      </c>
      <c r="O173" s="122">
        <v>42</v>
      </c>
      <c r="P173" s="77">
        <f t="shared" si="24"/>
        <v>22.75</v>
      </c>
      <c r="Q173" s="77">
        <f t="shared" si="25"/>
        <v>4.55</v>
      </c>
      <c r="R173" s="122">
        <f t="shared" si="26"/>
        <v>27.3</v>
      </c>
      <c r="S173" s="194"/>
      <c r="T173" s="195"/>
    </row>
    <row r="174" spans="1:20" s="182" customFormat="1" ht="40.5" customHeight="1">
      <c r="A174" s="155" t="s">
        <v>15</v>
      </c>
      <c r="B174" s="192"/>
      <c r="C174" s="166" t="s">
        <v>53</v>
      </c>
      <c r="D174" s="179" t="s">
        <v>218</v>
      </c>
      <c r="E174" s="112" t="s">
        <v>219</v>
      </c>
      <c r="F174" s="111">
        <v>1977</v>
      </c>
      <c r="G174" s="113">
        <v>38274</v>
      </c>
      <c r="H174" s="113">
        <v>271174</v>
      </c>
      <c r="I174" s="114" t="s">
        <v>159</v>
      </c>
      <c r="J174" s="77">
        <v>56.67</v>
      </c>
      <c r="K174" s="77">
        <v>11.334000000000001</v>
      </c>
      <c r="L174" s="122">
        <v>68.004</v>
      </c>
      <c r="M174" s="77"/>
      <c r="N174" s="77"/>
      <c r="O174" s="122">
        <f>+N174+M174</f>
        <v>0</v>
      </c>
      <c r="P174" s="77">
        <f t="shared" si="24"/>
        <v>0</v>
      </c>
      <c r="Q174" s="77">
        <f t="shared" si="25"/>
        <v>0</v>
      </c>
      <c r="R174" s="122">
        <f t="shared" si="26"/>
        <v>0</v>
      </c>
      <c r="S174" s="268" t="s">
        <v>77</v>
      </c>
      <c r="T174" s="269"/>
    </row>
    <row r="175" spans="1:20" s="182" customFormat="1" ht="11.25">
      <c r="A175" s="155" t="s">
        <v>15</v>
      </c>
      <c r="B175" s="192"/>
      <c r="C175" s="166" t="s">
        <v>53</v>
      </c>
      <c r="D175" s="179" t="s">
        <v>220</v>
      </c>
      <c r="E175" s="112" t="s">
        <v>71</v>
      </c>
      <c r="F175" s="111" t="s">
        <v>221</v>
      </c>
      <c r="G175" s="113">
        <v>38170</v>
      </c>
      <c r="H175" s="113">
        <v>38175</v>
      </c>
      <c r="I175" s="114" t="s">
        <v>159</v>
      </c>
      <c r="J175" s="77">
        <v>76</v>
      </c>
      <c r="K175" s="77">
        <v>15.2</v>
      </c>
      <c r="L175" s="122">
        <v>91.2</v>
      </c>
      <c r="M175" s="77">
        <v>76</v>
      </c>
      <c r="N175" s="77">
        <v>15.2</v>
      </c>
      <c r="O175" s="122">
        <v>91.2</v>
      </c>
      <c r="P175" s="77">
        <f t="shared" si="24"/>
        <v>49.4</v>
      </c>
      <c r="Q175" s="77">
        <f t="shared" si="25"/>
        <v>9.879999999999999</v>
      </c>
      <c r="R175" s="122">
        <f t="shared" si="26"/>
        <v>59.28</v>
      </c>
      <c r="S175" s="194"/>
      <c r="T175" s="195"/>
    </row>
    <row r="176" spans="1:20" s="182" customFormat="1" ht="11.25">
      <c r="A176" s="155" t="s">
        <v>15</v>
      </c>
      <c r="B176" s="192"/>
      <c r="C176" s="166" t="s">
        <v>53</v>
      </c>
      <c r="D176" s="179" t="s">
        <v>220</v>
      </c>
      <c r="E176" s="112" t="s">
        <v>71</v>
      </c>
      <c r="F176" s="111" t="s">
        <v>222</v>
      </c>
      <c r="G176" s="113">
        <v>38321</v>
      </c>
      <c r="H176" s="113">
        <v>38330</v>
      </c>
      <c r="I176" s="114" t="s">
        <v>159</v>
      </c>
      <c r="J176" s="77">
        <v>76</v>
      </c>
      <c r="K176" s="77">
        <v>15.2</v>
      </c>
      <c r="L176" s="122">
        <v>91.2</v>
      </c>
      <c r="M176" s="77">
        <v>76</v>
      </c>
      <c r="N176" s="77">
        <v>15.2</v>
      </c>
      <c r="O176" s="122">
        <v>91.2</v>
      </c>
      <c r="P176" s="77">
        <f t="shared" si="24"/>
        <v>49.4</v>
      </c>
      <c r="Q176" s="77">
        <f t="shared" si="25"/>
        <v>9.879999999999999</v>
      </c>
      <c r="R176" s="122">
        <f t="shared" si="26"/>
        <v>59.28</v>
      </c>
      <c r="S176" s="194"/>
      <c r="T176" s="195"/>
    </row>
    <row r="177" spans="1:20" s="182" customFormat="1" ht="22.5">
      <c r="A177" s="155" t="s">
        <v>15</v>
      </c>
      <c r="B177" s="192"/>
      <c r="C177" s="166" t="s">
        <v>53</v>
      </c>
      <c r="D177" s="179" t="s">
        <v>220</v>
      </c>
      <c r="E177" s="112" t="s">
        <v>223</v>
      </c>
      <c r="F177" s="111" t="s">
        <v>224</v>
      </c>
      <c r="G177" s="113">
        <v>38267</v>
      </c>
      <c r="H177" s="113">
        <v>38344</v>
      </c>
      <c r="I177" s="114" t="s">
        <v>159</v>
      </c>
      <c r="J177" s="77">
        <v>300</v>
      </c>
      <c r="K177" s="77">
        <v>60</v>
      </c>
      <c r="L177" s="122">
        <v>360</v>
      </c>
      <c r="M177" s="77">
        <v>300</v>
      </c>
      <c r="N177" s="77">
        <v>60</v>
      </c>
      <c r="O177" s="122">
        <v>360</v>
      </c>
      <c r="P177" s="77">
        <f t="shared" si="24"/>
        <v>195</v>
      </c>
      <c r="Q177" s="77">
        <f t="shared" si="25"/>
        <v>39</v>
      </c>
      <c r="R177" s="122">
        <f t="shared" si="26"/>
        <v>234</v>
      </c>
      <c r="S177" s="194"/>
      <c r="T177" s="195"/>
    </row>
    <row r="178" spans="1:20" s="182" customFormat="1" ht="33.75">
      <c r="A178" s="155" t="s">
        <v>15</v>
      </c>
      <c r="B178" s="192"/>
      <c r="C178" s="166" t="s">
        <v>53</v>
      </c>
      <c r="D178" s="179" t="s">
        <v>225</v>
      </c>
      <c r="E178" s="112" t="s">
        <v>226</v>
      </c>
      <c r="F178" s="111"/>
      <c r="G178" s="113"/>
      <c r="H178" s="113">
        <v>38323</v>
      </c>
      <c r="I178" s="114" t="s">
        <v>227</v>
      </c>
      <c r="J178" s="77">
        <v>359.24</v>
      </c>
      <c r="K178" s="77"/>
      <c r="L178" s="122">
        <v>359.24</v>
      </c>
      <c r="M178" s="77"/>
      <c r="N178" s="77">
        <v>0</v>
      </c>
      <c r="O178" s="122">
        <f>+N178+M178</f>
        <v>0</v>
      </c>
      <c r="P178" s="77">
        <f t="shared" si="24"/>
        <v>0</v>
      </c>
      <c r="Q178" s="77">
        <f t="shared" si="25"/>
        <v>0</v>
      </c>
      <c r="R178" s="122">
        <f t="shared" si="26"/>
        <v>0</v>
      </c>
      <c r="S178" s="242" t="s">
        <v>78</v>
      </c>
      <c r="T178" s="243"/>
    </row>
    <row r="179" spans="1:20" s="182" customFormat="1" ht="74.25" customHeight="1">
      <c r="A179" s="155" t="s">
        <v>15</v>
      </c>
      <c r="B179" s="192"/>
      <c r="C179" s="166" t="s">
        <v>53</v>
      </c>
      <c r="D179" s="179" t="s">
        <v>228</v>
      </c>
      <c r="E179" s="112" t="s">
        <v>226</v>
      </c>
      <c r="F179" s="111"/>
      <c r="G179" s="113"/>
      <c r="H179" s="113">
        <v>37997</v>
      </c>
      <c r="I179" s="114" t="s">
        <v>227</v>
      </c>
      <c r="J179" s="77">
        <v>4521</v>
      </c>
      <c r="K179" s="77"/>
      <c r="L179" s="122">
        <v>4521</v>
      </c>
      <c r="M179" s="77">
        <v>4521</v>
      </c>
      <c r="N179" s="77">
        <v>0</v>
      </c>
      <c r="O179" s="122">
        <v>4521</v>
      </c>
      <c r="P179" s="77">
        <f t="shared" si="24"/>
        <v>2938.65</v>
      </c>
      <c r="Q179" s="77">
        <f t="shared" si="25"/>
        <v>0</v>
      </c>
      <c r="R179" s="122">
        <f t="shared" si="26"/>
        <v>2938.65</v>
      </c>
      <c r="S179" s="268" t="s">
        <v>79</v>
      </c>
      <c r="T179" s="269"/>
    </row>
    <row r="180" spans="1:20" s="191" customFormat="1" ht="44.25" customHeight="1">
      <c r="A180" s="183" t="s">
        <v>80</v>
      </c>
      <c r="B180" s="184"/>
      <c r="C180" s="185"/>
      <c r="D180" s="186"/>
      <c r="E180" s="187" t="s">
        <v>81</v>
      </c>
      <c r="F180" s="185"/>
      <c r="G180" s="188"/>
      <c r="H180" s="188"/>
      <c r="I180" s="189"/>
      <c r="J180" s="190"/>
      <c r="K180" s="190"/>
      <c r="L180" s="122"/>
      <c r="M180" s="190">
        <f>SUM(M126:M179)-M125</f>
        <v>1545.3101333333307</v>
      </c>
      <c r="N180" s="190">
        <f>SUM(N126:N179)-N125</f>
        <v>-2200.4703733333336</v>
      </c>
      <c r="O180" s="122">
        <f>+N180+M180</f>
        <v>-655.1602400000029</v>
      </c>
      <c r="P180" s="190">
        <f>SUM(P126:P179)-P125</f>
        <v>1004.4515866666716</v>
      </c>
      <c r="Q180" s="190">
        <f>SUM(Q126:Q179)-Q125</f>
        <v>-1430.3057426666664</v>
      </c>
      <c r="R180" s="122">
        <f>+Q180+P180</f>
        <v>-425.8541559999949</v>
      </c>
      <c r="S180" s="304" t="s">
        <v>81</v>
      </c>
      <c r="T180" s="305"/>
    </row>
    <row r="181" spans="1:20" s="182" customFormat="1" ht="22.5">
      <c r="A181" s="155" t="s">
        <v>80</v>
      </c>
      <c r="B181" s="110"/>
      <c r="C181" s="111" t="s">
        <v>115</v>
      </c>
      <c r="D181" s="179" t="s">
        <v>118</v>
      </c>
      <c r="E181" s="112" t="s">
        <v>119</v>
      </c>
      <c r="F181" s="112" t="s">
        <v>145</v>
      </c>
      <c r="G181" s="113">
        <v>39395</v>
      </c>
      <c r="H181" s="113">
        <v>39429</v>
      </c>
      <c r="I181" s="114" t="s">
        <v>120</v>
      </c>
      <c r="J181" s="77">
        <v>297.06</v>
      </c>
      <c r="K181" s="77">
        <v>59.41</v>
      </c>
      <c r="L181" s="122">
        <v>356.5</v>
      </c>
      <c r="M181" s="77">
        <v>147.11</v>
      </c>
      <c r="N181" s="77"/>
      <c r="O181" s="122">
        <f aca="true" t="shared" si="27" ref="O181:O194">+N181+M181</f>
        <v>147.11</v>
      </c>
      <c r="P181" s="77">
        <f aca="true" t="shared" si="28" ref="P181:P194">+M181*0.65</f>
        <v>95.62150000000001</v>
      </c>
      <c r="Q181" s="77">
        <f aca="true" t="shared" si="29" ref="Q181:Q194">+N181*0.65</f>
        <v>0</v>
      </c>
      <c r="R181" s="122">
        <f aca="true" t="shared" si="30" ref="R181:R194">+Q181+P181</f>
        <v>95.62150000000001</v>
      </c>
      <c r="S181" s="194"/>
      <c r="T181" s="195"/>
    </row>
    <row r="182" spans="1:20" s="182" customFormat="1" ht="22.5">
      <c r="A182" s="155" t="s">
        <v>80</v>
      </c>
      <c r="B182" s="110"/>
      <c r="C182" s="111" t="s">
        <v>115</v>
      </c>
      <c r="D182" s="179" t="s">
        <v>118</v>
      </c>
      <c r="E182" s="112" t="s">
        <v>119</v>
      </c>
      <c r="F182" s="111" t="s">
        <v>121</v>
      </c>
      <c r="G182" s="113">
        <v>39395</v>
      </c>
      <c r="H182" s="113">
        <v>39429</v>
      </c>
      <c r="I182" s="114" t="s">
        <v>122</v>
      </c>
      <c r="J182" s="77">
        <v>200.43</v>
      </c>
      <c r="K182" s="77">
        <v>40.09</v>
      </c>
      <c r="L182" s="122">
        <v>240.5</v>
      </c>
      <c r="M182" s="77">
        <v>100.47</v>
      </c>
      <c r="N182" s="77"/>
      <c r="O182" s="122">
        <f t="shared" si="27"/>
        <v>100.47</v>
      </c>
      <c r="P182" s="77">
        <f t="shared" si="28"/>
        <v>65.3055</v>
      </c>
      <c r="Q182" s="77">
        <f t="shared" si="29"/>
        <v>0</v>
      </c>
      <c r="R182" s="122">
        <f t="shared" si="30"/>
        <v>65.3055</v>
      </c>
      <c r="S182" s="268" t="s">
        <v>146</v>
      </c>
      <c r="T182" s="269"/>
    </row>
    <row r="183" spans="1:20" s="182" customFormat="1" ht="22.5">
      <c r="A183" s="155" t="s">
        <v>80</v>
      </c>
      <c r="B183" s="110"/>
      <c r="C183" s="111" t="s">
        <v>115</v>
      </c>
      <c r="D183" s="179" t="s">
        <v>118</v>
      </c>
      <c r="E183" s="112" t="s">
        <v>119</v>
      </c>
      <c r="F183" s="111" t="s">
        <v>123</v>
      </c>
      <c r="G183" s="113">
        <v>39395</v>
      </c>
      <c r="H183" s="113">
        <v>39429</v>
      </c>
      <c r="I183" s="114" t="s">
        <v>122</v>
      </c>
      <c r="J183" s="77">
        <v>180.99</v>
      </c>
      <c r="K183" s="77">
        <v>36.2</v>
      </c>
      <c r="L183" s="122">
        <v>137.5</v>
      </c>
      <c r="M183" s="77">
        <v>60.5</v>
      </c>
      <c r="N183" s="77"/>
      <c r="O183" s="122">
        <f t="shared" si="27"/>
        <v>60.5</v>
      </c>
      <c r="P183" s="77">
        <f t="shared" si="28"/>
        <v>39.325</v>
      </c>
      <c r="Q183" s="77">
        <f t="shared" si="29"/>
        <v>0</v>
      </c>
      <c r="R183" s="122">
        <f t="shared" si="30"/>
        <v>39.325</v>
      </c>
      <c r="S183" s="268" t="s">
        <v>147</v>
      </c>
      <c r="T183" s="269"/>
    </row>
    <row r="184" spans="1:20" s="182" customFormat="1" ht="22.5">
      <c r="A184" s="155" t="s">
        <v>80</v>
      </c>
      <c r="B184" s="110"/>
      <c r="C184" s="111" t="s">
        <v>115</v>
      </c>
      <c r="D184" s="179" t="s">
        <v>118</v>
      </c>
      <c r="E184" s="112" t="s">
        <v>119</v>
      </c>
      <c r="F184" s="111" t="s">
        <v>124</v>
      </c>
      <c r="G184" s="113">
        <v>39395</v>
      </c>
      <c r="H184" s="113">
        <v>39429</v>
      </c>
      <c r="I184" s="114" t="s">
        <v>122</v>
      </c>
      <c r="J184" s="77">
        <v>155.93</v>
      </c>
      <c r="K184" s="77">
        <v>31.19</v>
      </c>
      <c r="L184" s="122">
        <v>187</v>
      </c>
      <c r="M184" s="77">
        <v>77.97</v>
      </c>
      <c r="N184" s="77"/>
      <c r="O184" s="122">
        <f t="shared" si="27"/>
        <v>77.97</v>
      </c>
      <c r="P184" s="77">
        <f t="shared" si="28"/>
        <v>50.6805</v>
      </c>
      <c r="Q184" s="77">
        <f t="shared" si="29"/>
        <v>0</v>
      </c>
      <c r="R184" s="122">
        <f t="shared" si="30"/>
        <v>50.6805</v>
      </c>
      <c r="S184" s="268" t="s">
        <v>147</v>
      </c>
      <c r="T184" s="269"/>
    </row>
    <row r="185" spans="1:20" s="182" customFormat="1" ht="22.5">
      <c r="A185" s="155" t="s">
        <v>80</v>
      </c>
      <c r="B185" s="110"/>
      <c r="C185" s="111" t="s">
        <v>115</v>
      </c>
      <c r="D185" s="179" t="s">
        <v>118</v>
      </c>
      <c r="E185" s="112" t="s">
        <v>119</v>
      </c>
      <c r="F185" s="111" t="s">
        <v>125</v>
      </c>
      <c r="G185" s="113">
        <v>39395</v>
      </c>
      <c r="H185" s="113">
        <v>39429</v>
      </c>
      <c r="I185" s="114" t="s">
        <v>122</v>
      </c>
      <c r="J185" s="77">
        <v>384.03</v>
      </c>
      <c r="K185" s="77">
        <v>76.81</v>
      </c>
      <c r="L185" s="122">
        <v>381</v>
      </c>
      <c r="M185" s="77">
        <v>75.51</v>
      </c>
      <c r="N185" s="77"/>
      <c r="O185" s="122">
        <f t="shared" si="27"/>
        <v>75.51</v>
      </c>
      <c r="P185" s="77">
        <f t="shared" si="28"/>
        <v>49.081500000000005</v>
      </c>
      <c r="Q185" s="77">
        <f t="shared" si="29"/>
        <v>0</v>
      </c>
      <c r="R185" s="122">
        <f t="shared" si="30"/>
        <v>49.081500000000005</v>
      </c>
      <c r="S185" s="268" t="s">
        <v>147</v>
      </c>
      <c r="T185" s="269"/>
    </row>
    <row r="186" spans="1:20" s="182" customFormat="1" ht="22.5">
      <c r="A186" s="155" t="s">
        <v>80</v>
      </c>
      <c r="B186" s="110"/>
      <c r="C186" s="111" t="s">
        <v>115</v>
      </c>
      <c r="D186" s="179" t="s">
        <v>126</v>
      </c>
      <c r="E186" s="112" t="s">
        <v>127</v>
      </c>
      <c r="F186" s="111" t="s">
        <v>128</v>
      </c>
      <c r="G186" s="113">
        <v>39374</v>
      </c>
      <c r="H186" s="113">
        <v>39408</v>
      </c>
      <c r="I186" s="114" t="s">
        <v>129</v>
      </c>
      <c r="J186" s="77">
        <v>466.4</v>
      </c>
      <c r="K186" s="77">
        <v>46.64</v>
      </c>
      <c r="L186" s="122">
        <v>513.04</v>
      </c>
      <c r="M186" s="77">
        <v>34.28</v>
      </c>
      <c r="N186" s="77"/>
      <c r="O186" s="122">
        <f t="shared" si="27"/>
        <v>34.28</v>
      </c>
      <c r="P186" s="77">
        <f t="shared" si="28"/>
        <v>22.282</v>
      </c>
      <c r="Q186" s="77">
        <f t="shared" si="29"/>
        <v>0</v>
      </c>
      <c r="R186" s="122">
        <f t="shared" si="30"/>
        <v>22.282</v>
      </c>
      <c r="S186" s="268" t="s">
        <v>147</v>
      </c>
      <c r="T186" s="269"/>
    </row>
    <row r="187" spans="1:20" s="182" customFormat="1" ht="22.5">
      <c r="A187" s="155" t="s">
        <v>80</v>
      </c>
      <c r="B187" s="110"/>
      <c r="C187" s="111" t="s">
        <v>115</v>
      </c>
      <c r="D187" s="179" t="s">
        <v>130</v>
      </c>
      <c r="E187" s="112" t="s">
        <v>131</v>
      </c>
      <c r="F187" s="111" t="s">
        <v>132</v>
      </c>
      <c r="G187" s="113">
        <v>39387</v>
      </c>
      <c r="H187" s="113">
        <v>39407</v>
      </c>
      <c r="I187" s="114" t="s">
        <v>122</v>
      </c>
      <c r="J187" s="77">
        <v>2126</v>
      </c>
      <c r="K187" s="77">
        <v>425.2</v>
      </c>
      <c r="L187" s="122">
        <v>2551.2</v>
      </c>
      <c r="M187" s="77">
        <v>323.52</v>
      </c>
      <c r="N187" s="77"/>
      <c r="O187" s="122">
        <f t="shared" si="27"/>
        <v>323.52</v>
      </c>
      <c r="P187" s="77">
        <f t="shared" si="28"/>
        <v>210.28799999999998</v>
      </c>
      <c r="Q187" s="77">
        <f t="shared" si="29"/>
        <v>0</v>
      </c>
      <c r="R187" s="122">
        <f t="shared" si="30"/>
        <v>210.28799999999998</v>
      </c>
      <c r="S187" s="268" t="s">
        <v>147</v>
      </c>
      <c r="T187" s="269"/>
    </row>
    <row r="188" spans="1:20" s="182" customFormat="1" ht="22.5">
      <c r="A188" s="155" t="s">
        <v>80</v>
      </c>
      <c r="B188" s="110"/>
      <c r="C188" s="111" t="s">
        <v>115</v>
      </c>
      <c r="D188" s="179" t="s">
        <v>130</v>
      </c>
      <c r="E188" s="112" t="s">
        <v>131</v>
      </c>
      <c r="F188" s="111" t="s">
        <v>133</v>
      </c>
      <c r="G188" s="113">
        <v>39400</v>
      </c>
      <c r="H188" s="113">
        <v>39420</v>
      </c>
      <c r="I188" s="114" t="s">
        <v>120</v>
      </c>
      <c r="J188" s="77">
        <v>263.7</v>
      </c>
      <c r="K188" s="77">
        <v>52.74</v>
      </c>
      <c r="L188" s="122">
        <v>316.44</v>
      </c>
      <c r="M188" s="77">
        <v>65.93</v>
      </c>
      <c r="N188" s="77"/>
      <c r="O188" s="122">
        <f t="shared" si="27"/>
        <v>65.93</v>
      </c>
      <c r="P188" s="77">
        <f t="shared" si="28"/>
        <v>42.85450000000001</v>
      </c>
      <c r="Q188" s="77">
        <f t="shared" si="29"/>
        <v>0</v>
      </c>
      <c r="R188" s="122">
        <f t="shared" si="30"/>
        <v>42.85450000000001</v>
      </c>
      <c r="S188" s="268" t="s">
        <v>146</v>
      </c>
      <c r="T188" s="269"/>
    </row>
    <row r="189" spans="1:20" s="182" customFormat="1" ht="22.5">
      <c r="A189" s="155" t="s">
        <v>80</v>
      </c>
      <c r="B189" s="110"/>
      <c r="C189" s="111" t="s">
        <v>115</v>
      </c>
      <c r="D189" s="179" t="s">
        <v>130</v>
      </c>
      <c r="E189" s="112" t="s">
        <v>131</v>
      </c>
      <c r="F189" s="111" t="s">
        <v>134</v>
      </c>
      <c r="G189" s="113">
        <v>39400</v>
      </c>
      <c r="H189" s="113">
        <v>39420</v>
      </c>
      <c r="I189" s="114" t="s">
        <v>120</v>
      </c>
      <c r="J189" s="77">
        <v>811.22</v>
      </c>
      <c r="K189" s="77">
        <v>162.24</v>
      </c>
      <c r="L189" s="122">
        <v>973.46</v>
      </c>
      <c r="M189" s="77">
        <v>132.26</v>
      </c>
      <c r="N189" s="77"/>
      <c r="O189" s="122">
        <f t="shared" si="27"/>
        <v>132.26</v>
      </c>
      <c r="P189" s="77">
        <f t="shared" si="28"/>
        <v>85.969</v>
      </c>
      <c r="Q189" s="77">
        <f t="shared" si="29"/>
        <v>0</v>
      </c>
      <c r="R189" s="122">
        <f t="shared" si="30"/>
        <v>85.969</v>
      </c>
      <c r="S189" s="268" t="s">
        <v>146</v>
      </c>
      <c r="T189" s="269"/>
    </row>
    <row r="190" spans="1:20" s="182" customFormat="1" ht="22.5">
      <c r="A190" s="155" t="s">
        <v>80</v>
      </c>
      <c r="B190" s="110"/>
      <c r="C190" s="111" t="s">
        <v>115</v>
      </c>
      <c r="D190" s="179" t="s">
        <v>130</v>
      </c>
      <c r="E190" s="112" t="s">
        <v>131</v>
      </c>
      <c r="F190" s="111" t="s">
        <v>135</v>
      </c>
      <c r="G190" s="113">
        <v>39420</v>
      </c>
      <c r="H190" s="113">
        <v>39440</v>
      </c>
      <c r="I190" s="114" t="s">
        <v>122</v>
      </c>
      <c r="J190" s="77">
        <v>2350.74</v>
      </c>
      <c r="K190" s="77">
        <v>470.15</v>
      </c>
      <c r="L190" s="122">
        <v>2820.89</v>
      </c>
      <c r="M190" s="77">
        <v>1177.37</v>
      </c>
      <c r="N190" s="77"/>
      <c r="O190" s="122">
        <f t="shared" si="27"/>
        <v>1177.37</v>
      </c>
      <c r="P190" s="77">
        <f t="shared" si="28"/>
        <v>765.2905</v>
      </c>
      <c r="Q190" s="77">
        <f t="shared" si="29"/>
        <v>0</v>
      </c>
      <c r="R190" s="122">
        <f t="shared" si="30"/>
        <v>765.2905</v>
      </c>
      <c r="S190" s="268" t="s">
        <v>147</v>
      </c>
      <c r="T190" s="269"/>
    </row>
    <row r="191" spans="1:20" s="182" customFormat="1" ht="11.25">
      <c r="A191" s="155" t="s">
        <v>80</v>
      </c>
      <c r="B191" s="110"/>
      <c r="C191" s="111" t="s">
        <v>115</v>
      </c>
      <c r="D191" s="179" t="s">
        <v>136</v>
      </c>
      <c r="E191" s="112" t="s">
        <v>137</v>
      </c>
      <c r="F191" s="111" t="s">
        <v>138</v>
      </c>
      <c r="G191" s="113">
        <v>39428</v>
      </c>
      <c r="H191" s="113"/>
      <c r="I191" s="114" t="s">
        <v>122</v>
      </c>
      <c r="J191" s="77">
        <v>193.35</v>
      </c>
      <c r="K191" s="77">
        <v>38.67</v>
      </c>
      <c r="L191" s="122">
        <v>269.36</v>
      </c>
      <c r="M191" s="77"/>
      <c r="N191" s="77"/>
      <c r="O191" s="122">
        <f t="shared" si="27"/>
        <v>0</v>
      </c>
      <c r="P191" s="77">
        <f t="shared" si="28"/>
        <v>0</v>
      </c>
      <c r="Q191" s="77">
        <f t="shared" si="29"/>
        <v>0</v>
      </c>
      <c r="R191" s="122">
        <f t="shared" si="30"/>
        <v>0</v>
      </c>
      <c r="S191" s="268" t="s">
        <v>148</v>
      </c>
      <c r="T191" s="269"/>
    </row>
    <row r="192" spans="1:20" s="182" customFormat="1" ht="22.5">
      <c r="A192" s="155" t="s">
        <v>80</v>
      </c>
      <c r="B192" s="110"/>
      <c r="C192" s="111" t="s">
        <v>115</v>
      </c>
      <c r="D192" s="179" t="s">
        <v>139</v>
      </c>
      <c r="E192" s="112" t="s">
        <v>140</v>
      </c>
      <c r="F192" s="111" t="s">
        <v>141</v>
      </c>
      <c r="G192" s="113">
        <v>39386</v>
      </c>
      <c r="H192" s="113">
        <v>39403</v>
      </c>
      <c r="I192" s="114" t="s">
        <v>142</v>
      </c>
      <c r="J192" s="77">
        <v>850</v>
      </c>
      <c r="K192" s="77">
        <v>170</v>
      </c>
      <c r="L192" s="122">
        <v>1020</v>
      </c>
      <c r="M192" s="77">
        <v>125</v>
      </c>
      <c r="N192" s="77"/>
      <c r="O192" s="122">
        <f t="shared" si="27"/>
        <v>125</v>
      </c>
      <c r="P192" s="77">
        <f t="shared" si="28"/>
        <v>81.25</v>
      </c>
      <c r="Q192" s="77">
        <f t="shared" si="29"/>
        <v>0</v>
      </c>
      <c r="R192" s="122">
        <f t="shared" si="30"/>
        <v>81.25</v>
      </c>
      <c r="S192" s="194"/>
      <c r="T192" s="195"/>
    </row>
    <row r="193" spans="1:20" s="182" customFormat="1" ht="22.5">
      <c r="A193" s="155" t="s">
        <v>80</v>
      </c>
      <c r="B193" s="110"/>
      <c r="C193" s="111" t="s">
        <v>115</v>
      </c>
      <c r="D193" s="179" t="s">
        <v>139</v>
      </c>
      <c r="E193" s="112" t="s">
        <v>140</v>
      </c>
      <c r="F193" s="111" t="s">
        <v>143</v>
      </c>
      <c r="G193" s="113">
        <v>39416</v>
      </c>
      <c r="H193" s="113">
        <v>39419</v>
      </c>
      <c r="I193" s="114" t="s">
        <v>142</v>
      </c>
      <c r="J193" s="77">
        <v>850</v>
      </c>
      <c r="K193" s="77">
        <v>170</v>
      </c>
      <c r="L193" s="122">
        <v>1020</v>
      </c>
      <c r="M193" s="77">
        <v>425</v>
      </c>
      <c r="N193" s="77"/>
      <c r="O193" s="122">
        <f t="shared" si="27"/>
        <v>425</v>
      </c>
      <c r="P193" s="77">
        <f t="shared" si="28"/>
        <v>276.25</v>
      </c>
      <c r="Q193" s="77">
        <f t="shared" si="29"/>
        <v>0</v>
      </c>
      <c r="R193" s="122">
        <f t="shared" si="30"/>
        <v>276.25</v>
      </c>
      <c r="S193" s="194"/>
      <c r="T193" s="195"/>
    </row>
    <row r="194" spans="1:20" s="182" customFormat="1" ht="22.5">
      <c r="A194" s="155" t="s">
        <v>80</v>
      </c>
      <c r="B194" s="110"/>
      <c r="C194" s="111" t="s">
        <v>115</v>
      </c>
      <c r="D194" s="179" t="s">
        <v>139</v>
      </c>
      <c r="E194" s="112" t="s">
        <v>140</v>
      </c>
      <c r="F194" s="111" t="s">
        <v>144</v>
      </c>
      <c r="G194" s="113">
        <v>39447</v>
      </c>
      <c r="H194" s="113">
        <v>39456</v>
      </c>
      <c r="I194" s="114" t="s">
        <v>142</v>
      </c>
      <c r="J194" s="77">
        <v>850</v>
      </c>
      <c r="K194" s="77">
        <v>170</v>
      </c>
      <c r="L194" s="122">
        <v>1020</v>
      </c>
      <c r="M194" s="77">
        <v>425</v>
      </c>
      <c r="N194" s="77"/>
      <c r="O194" s="122">
        <f t="shared" si="27"/>
        <v>425</v>
      </c>
      <c r="P194" s="77">
        <f t="shared" si="28"/>
        <v>276.25</v>
      </c>
      <c r="Q194" s="77">
        <f t="shared" si="29"/>
        <v>0</v>
      </c>
      <c r="R194" s="122">
        <f t="shared" si="30"/>
        <v>276.25</v>
      </c>
      <c r="S194" s="180"/>
      <c r="T194" s="181"/>
    </row>
    <row r="195" spans="1:20" s="182" customFormat="1" ht="22.5">
      <c r="A195" s="155" t="s">
        <v>231</v>
      </c>
      <c r="B195" s="110"/>
      <c r="C195" s="111" t="s">
        <v>115</v>
      </c>
      <c r="D195" s="179" t="s">
        <v>118</v>
      </c>
      <c r="E195" s="112" t="s">
        <v>119</v>
      </c>
      <c r="F195" s="111" t="s">
        <v>246</v>
      </c>
      <c r="G195" s="113">
        <v>39395</v>
      </c>
      <c r="H195" s="113">
        <v>39429</v>
      </c>
      <c r="I195" s="114" t="s">
        <v>122</v>
      </c>
      <c r="J195" s="77">
        <v>32.97</v>
      </c>
      <c r="K195" s="77">
        <v>22.53</v>
      </c>
      <c r="L195" s="122">
        <v>55.5</v>
      </c>
      <c r="M195" s="77">
        <v>16.48</v>
      </c>
      <c r="N195" s="77"/>
      <c r="O195" s="122">
        <f aca="true" t="shared" si="31" ref="O195:O222">+N195+M195</f>
        <v>16.48</v>
      </c>
      <c r="P195" s="77">
        <f aca="true" t="shared" si="32" ref="P195:P222">+M195*0.65</f>
        <v>10.712000000000002</v>
      </c>
      <c r="Q195" s="77">
        <f aca="true" t="shared" si="33" ref="Q195:Q222">+N195*0.65</f>
        <v>0</v>
      </c>
      <c r="R195" s="122">
        <f aca="true" t="shared" si="34" ref="R195:R222">+Q195+P195</f>
        <v>10.712000000000002</v>
      </c>
      <c r="S195" s="180"/>
      <c r="T195" s="181"/>
    </row>
    <row r="196" spans="1:20" s="182" customFormat="1" ht="22.5">
      <c r="A196" s="155" t="s">
        <v>231</v>
      </c>
      <c r="B196" s="110"/>
      <c r="C196" s="111" t="s">
        <v>115</v>
      </c>
      <c r="D196" s="179" t="s">
        <v>118</v>
      </c>
      <c r="E196" s="112" t="s">
        <v>119</v>
      </c>
      <c r="F196" s="111" t="s">
        <v>247</v>
      </c>
      <c r="G196" s="113">
        <v>39456</v>
      </c>
      <c r="H196" s="113">
        <v>39491</v>
      </c>
      <c r="I196" s="114" t="s">
        <v>122</v>
      </c>
      <c r="J196" s="77">
        <v>108.65</v>
      </c>
      <c r="K196" s="77">
        <v>21.73</v>
      </c>
      <c r="L196" s="122">
        <v>130</v>
      </c>
      <c r="M196" s="77">
        <v>54.32</v>
      </c>
      <c r="N196" s="77"/>
      <c r="O196" s="122">
        <f t="shared" si="31"/>
        <v>54.32</v>
      </c>
      <c r="P196" s="77">
        <f t="shared" si="32"/>
        <v>35.308</v>
      </c>
      <c r="Q196" s="77">
        <f t="shared" si="33"/>
        <v>0</v>
      </c>
      <c r="R196" s="122">
        <f t="shared" si="34"/>
        <v>35.308</v>
      </c>
      <c r="S196" s="180"/>
      <c r="T196" s="181"/>
    </row>
    <row r="197" spans="1:20" s="182" customFormat="1" ht="22.5">
      <c r="A197" s="155" t="s">
        <v>231</v>
      </c>
      <c r="B197" s="110"/>
      <c r="C197" s="111" t="s">
        <v>115</v>
      </c>
      <c r="D197" s="179" t="s">
        <v>118</v>
      </c>
      <c r="E197" s="112" t="s">
        <v>119</v>
      </c>
      <c r="F197" s="111" t="s">
        <v>248</v>
      </c>
      <c r="G197" s="113">
        <v>39456</v>
      </c>
      <c r="H197" s="113">
        <v>39491</v>
      </c>
      <c r="I197" s="114" t="s">
        <v>122</v>
      </c>
      <c r="J197" s="77">
        <v>200.43</v>
      </c>
      <c r="K197" s="77">
        <v>40.09</v>
      </c>
      <c r="L197" s="122">
        <v>240.5</v>
      </c>
      <c r="M197" s="77">
        <v>100.21</v>
      </c>
      <c r="N197" s="77"/>
      <c r="O197" s="122">
        <f t="shared" si="31"/>
        <v>100.21</v>
      </c>
      <c r="P197" s="77">
        <f t="shared" si="32"/>
        <v>65.1365</v>
      </c>
      <c r="Q197" s="77">
        <f t="shared" si="33"/>
        <v>0</v>
      </c>
      <c r="R197" s="122">
        <f t="shared" si="34"/>
        <v>65.1365</v>
      </c>
      <c r="S197" s="180"/>
      <c r="T197" s="181"/>
    </row>
    <row r="198" spans="1:20" s="182" customFormat="1" ht="22.5">
      <c r="A198" s="155" t="s">
        <v>231</v>
      </c>
      <c r="B198" s="110"/>
      <c r="C198" s="111" t="s">
        <v>115</v>
      </c>
      <c r="D198" s="179" t="s">
        <v>118</v>
      </c>
      <c r="E198" s="112" t="s">
        <v>119</v>
      </c>
      <c r="F198" s="111" t="s">
        <v>249</v>
      </c>
      <c r="G198" s="113">
        <v>39456</v>
      </c>
      <c r="H198" s="113">
        <v>39491</v>
      </c>
      <c r="I198" s="114" t="s">
        <v>122</v>
      </c>
      <c r="J198" s="77">
        <v>170.31</v>
      </c>
      <c r="K198" s="77">
        <v>34.06</v>
      </c>
      <c r="L198" s="122">
        <v>204</v>
      </c>
      <c r="M198" s="77">
        <v>85.15</v>
      </c>
      <c r="N198" s="77"/>
      <c r="O198" s="122">
        <f t="shared" si="31"/>
        <v>85.15</v>
      </c>
      <c r="P198" s="77">
        <f t="shared" si="32"/>
        <v>55.347500000000004</v>
      </c>
      <c r="Q198" s="77">
        <f t="shared" si="33"/>
        <v>0</v>
      </c>
      <c r="R198" s="122">
        <f t="shared" si="34"/>
        <v>55.347500000000004</v>
      </c>
      <c r="S198" s="180"/>
      <c r="T198" s="181"/>
    </row>
    <row r="199" spans="1:20" s="182" customFormat="1" ht="22.5">
      <c r="A199" s="155" t="s">
        <v>231</v>
      </c>
      <c r="B199" s="110"/>
      <c r="C199" s="111" t="s">
        <v>115</v>
      </c>
      <c r="D199" s="179" t="s">
        <v>118</v>
      </c>
      <c r="E199" s="112" t="s">
        <v>119</v>
      </c>
      <c r="F199" s="111" t="s">
        <v>250</v>
      </c>
      <c r="G199" s="113">
        <v>39456</v>
      </c>
      <c r="H199" s="113">
        <v>39491</v>
      </c>
      <c r="I199" s="114" t="s">
        <v>122</v>
      </c>
      <c r="J199" s="77">
        <v>467.7</v>
      </c>
      <c r="K199" s="77">
        <v>93.54</v>
      </c>
      <c r="L199" s="122">
        <v>561</v>
      </c>
      <c r="M199" s="77">
        <v>233.85</v>
      </c>
      <c r="N199" s="77"/>
      <c r="O199" s="122">
        <f t="shared" si="31"/>
        <v>233.85</v>
      </c>
      <c r="P199" s="77">
        <f t="shared" si="32"/>
        <v>152.0025</v>
      </c>
      <c r="Q199" s="77">
        <f t="shared" si="33"/>
        <v>0</v>
      </c>
      <c r="R199" s="122">
        <f t="shared" si="34"/>
        <v>152.0025</v>
      </c>
      <c r="S199" s="180"/>
      <c r="T199" s="181"/>
    </row>
    <row r="200" spans="1:20" s="182" customFormat="1" ht="22.5">
      <c r="A200" s="155" t="s">
        <v>231</v>
      </c>
      <c r="B200" s="110"/>
      <c r="C200" s="111" t="s">
        <v>115</v>
      </c>
      <c r="D200" s="179" t="s">
        <v>118</v>
      </c>
      <c r="E200" s="112" t="s">
        <v>119</v>
      </c>
      <c r="F200" s="111" t="s">
        <v>251</v>
      </c>
      <c r="G200" s="113">
        <v>39456</v>
      </c>
      <c r="H200" s="113">
        <v>39491</v>
      </c>
      <c r="I200" s="114" t="s">
        <v>122</v>
      </c>
      <c r="J200" s="77">
        <v>253.24</v>
      </c>
      <c r="K200" s="77">
        <v>50.65</v>
      </c>
      <c r="L200" s="122">
        <v>304</v>
      </c>
      <c r="M200" s="77">
        <v>126.62</v>
      </c>
      <c r="N200" s="77"/>
      <c r="O200" s="122">
        <f t="shared" si="31"/>
        <v>126.62</v>
      </c>
      <c r="P200" s="77">
        <f t="shared" si="32"/>
        <v>82.30300000000001</v>
      </c>
      <c r="Q200" s="77">
        <f t="shared" si="33"/>
        <v>0</v>
      </c>
      <c r="R200" s="122">
        <f t="shared" si="34"/>
        <v>82.30300000000001</v>
      </c>
      <c r="S200" s="180"/>
      <c r="T200" s="181"/>
    </row>
    <row r="201" spans="1:20" s="182" customFormat="1" ht="22.5">
      <c r="A201" s="155" t="s">
        <v>231</v>
      </c>
      <c r="B201" s="110"/>
      <c r="C201" s="111" t="s">
        <v>115</v>
      </c>
      <c r="D201" s="179" t="s">
        <v>118</v>
      </c>
      <c r="E201" s="112" t="s">
        <v>119</v>
      </c>
      <c r="F201" s="111" t="s">
        <v>252</v>
      </c>
      <c r="G201" s="113">
        <v>39456</v>
      </c>
      <c r="H201" s="113">
        <v>39491</v>
      </c>
      <c r="I201" s="114" t="s">
        <v>253</v>
      </c>
      <c r="J201" s="77">
        <v>292.88</v>
      </c>
      <c r="K201" s="77">
        <v>58.58</v>
      </c>
      <c r="L201" s="122">
        <v>351.5</v>
      </c>
      <c r="M201" s="77">
        <v>146.44</v>
      </c>
      <c r="N201" s="77"/>
      <c r="O201" s="122">
        <f t="shared" si="31"/>
        <v>146.44</v>
      </c>
      <c r="P201" s="77">
        <f t="shared" si="32"/>
        <v>95.186</v>
      </c>
      <c r="Q201" s="77">
        <f t="shared" si="33"/>
        <v>0</v>
      </c>
      <c r="R201" s="122">
        <f t="shared" si="34"/>
        <v>95.186</v>
      </c>
      <c r="S201" s="180"/>
      <c r="T201" s="181"/>
    </row>
    <row r="202" spans="1:20" s="182" customFormat="1" ht="22.5">
      <c r="A202" s="155" t="s">
        <v>231</v>
      </c>
      <c r="B202" s="110"/>
      <c r="C202" s="111" t="s">
        <v>115</v>
      </c>
      <c r="D202" s="179" t="s">
        <v>118</v>
      </c>
      <c r="E202" s="112" t="s">
        <v>119</v>
      </c>
      <c r="F202" s="111" t="s">
        <v>254</v>
      </c>
      <c r="G202" s="113">
        <v>39517</v>
      </c>
      <c r="H202" s="113">
        <v>39548</v>
      </c>
      <c r="I202" s="114" t="s">
        <v>129</v>
      </c>
      <c r="J202" s="77">
        <v>17.15</v>
      </c>
      <c r="K202" s="77">
        <v>3.43</v>
      </c>
      <c r="L202" s="122">
        <v>20.5</v>
      </c>
      <c r="M202" s="77">
        <v>8.58</v>
      </c>
      <c r="N202" s="77"/>
      <c r="O202" s="122">
        <f t="shared" si="31"/>
        <v>8.58</v>
      </c>
      <c r="P202" s="77">
        <f t="shared" si="32"/>
        <v>5.577</v>
      </c>
      <c r="Q202" s="77">
        <f t="shared" si="33"/>
        <v>0</v>
      </c>
      <c r="R202" s="122">
        <f t="shared" si="34"/>
        <v>5.577</v>
      </c>
      <c r="S202" s="180"/>
      <c r="T202" s="181"/>
    </row>
    <row r="203" spans="1:20" s="182" customFormat="1" ht="22.5">
      <c r="A203" s="155" t="s">
        <v>231</v>
      </c>
      <c r="B203" s="110"/>
      <c r="C203" s="111" t="s">
        <v>115</v>
      </c>
      <c r="D203" s="179" t="s">
        <v>118</v>
      </c>
      <c r="E203" s="112" t="s">
        <v>119</v>
      </c>
      <c r="F203" s="111" t="s">
        <v>255</v>
      </c>
      <c r="G203" s="113">
        <v>39517</v>
      </c>
      <c r="H203" s="113">
        <v>39552</v>
      </c>
      <c r="I203" s="114" t="s">
        <v>253</v>
      </c>
      <c r="J203" s="77">
        <v>294.72</v>
      </c>
      <c r="K203" s="77">
        <v>58.94</v>
      </c>
      <c r="L203" s="122">
        <v>354</v>
      </c>
      <c r="M203" s="77">
        <v>147.36</v>
      </c>
      <c r="N203" s="77"/>
      <c r="O203" s="122">
        <f t="shared" si="31"/>
        <v>147.36</v>
      </c>
      <c r="P203" s="77">
        <f t="shared" si="32"/>
        <v>95.784</v>
      </c>
      <c r="Q203" s="77">
        <f t="shared" si="33"/>
        <v>0</v>
      </c>
      <c r="R203" s="122">
        <f t="shared" si="34"/>
        <v>95.784</v>
      </c>
      <c r="S203" s="180"/>
      <c r="T203" s="181"/>
    </row>
    <row r="204" spans="1:20" s="182" customFormat="1" ht="22.5">
      <c r="A204" s="155" t="s">
        <v>231</v>
      </c>
      <c r="B204" s="110"/>
      <c r="C204" s="111" t="s">
        <v>115</v>
      </c>
      <c r="D204" s="179" t="s">
        <v>118</v>
      </c>
      <c r="E204" s="112" t="s">
        <v>119</v>
      </c>
      <c r="F204" s="111" t="s">
        <v>256</v>
      </c>
      <c r="G204" s="113">
        <v>39517</v>
      </c>
      <c r="H204" s="113">
        <v>39552</v>
      </c>
      <c r="I204" s="114" t="s">
        <v>122</v>
      </c>
      <c r="J204" s="77">
        <v>200.43</v>
      </c>
      <c r="K204" s="77">
        <v>40.09</v>
      </c>
      <c r="L204" s="122">
        <v>322.5</v>
      </c>
      <c r="M204" s="77">
        <v>100.22</v>
      </c>
      <c r="N204" s="77"/>
      <c r="O204" s="122">
        <f t="shared" si="31"/>
        <v>100.22</v>
      </c>
      <c r="P204" s="77">
        <f t="shared" si="32"/>
        <v>65.143</v>
      </c>
      <c r="Q204" s="77">
        <f t="shared" si="33"/>
        <v>0</v>
      </c>
      <c r="R204" s="122">
        <f t="shared" si="34"/>
        <v>65.143</v>
      </c>
      <c r="S204" s="180"/>
      <c r="T204" s="181"/>
    </row>
    <row r="205" spans="1:20" s="182" customFormat="1" ht="22.5">
      <c r="A205" s="155" t="s">
        <v>231</v>
      </c>
      <c r="B205" s="110"/>
      <c r="C205" s="111" t="s">
        <v>115</v>
      </c>
      <c r="D205" s="179" t="s">
        <v>118</v>
      </c>
      <c r="E205" s="112" t="s">
        <v>119</v>
      </c>
      <c r="F205" s="111" t="s">
        <v>257</v>
      </c>
      <c r="G205" s="113">
        <v>39517</v>
      </c>
      <c r="H205" s="113">
        <v>39552</v>
      </c>
      <c r="I205" s="114" t="s">
        <v>122</v>
      </c>
      <c r="J205" s="77">
        <v>155.93</v>
      </c>
      <c r="K205" s="77">
        <v>31.19</v>
      </c>
      <c r="L205" s="122">
        <v>187</v>
      </c>
      <c r="M205" s="77">
        <v>77.97</v>
      </c>
      <c r="N205" s="77"/>
      <c r="O205" s="122">
        <f t="shared" si="31"/>
        <v>77.97</v>
      </c>
      <c r="P205" s="77">
        <f t="shared" si="32"/>
        <v>50.6805</v>
      </c>
      <c r="Q205" s="77">
        <f t="shared" si="33"/>
        <v>0</v>
      </c>
      <c r="R205" s="122">
        <f t="shared" si="34"/>
        <v>50.6805</v>
      </c>
      <c r="S205" s="180"/>
      <c r="T205" s="181"/>
    </row>
    <row r="206" spans="1:20" s="182" customFormat="1" ht="22.5">
      <c r="A206" s="155" t="s">
        <v>231</v>
      </c>
      <c r="B206" s="110"/>
      <c r="C206" s="111" t="s">
        <v>115</v>
      </c>
      <c r="D206" s="179" t="s">
        <v>118</v>
      </c>
      <c r="E206" s="112" t="s">
        <v>119</v>
      </c>
      <c r="F206" s="111" t="s">
        <v>258</v>
      </c>
      <c r="G206" s="113">
        <v>39517</v>
      </c>
      <c r="H206" s="113">
        <v>39552</v>
      </c>
      <c r="I206" s="114" t="s">
        <v>122</v>
      </c>
      <c r="J206" s="77">
        <v>108.65</v>
      </c>
      <c r="K206" s="77">
        <v>21.73</v>
      </c>
      <c r="L206" s="122">
        <v>130.5</v>
      </c>
      <c r="M206" s="77">
        <v>54.33</v>
      </c>
      <c r="N206" s="77"/>
      <c r="O206" s="122">
        <f t="shared" si="31"/>
        <v>54.33</v>
      </c>
      <c r="P206" s="77">
        <f t="shared" si="32"/>
        <v>35.3145</v>
      </c>
      <c r="Q206" s="77">
        <f t="shared" si="33"/>
        <v>0</v>
      </c>
      <c r="R206" s="122">
        <f t="shared" si="34"/>
        <v>35.3145</v>
      </c>
      <c r="S206" s="180"/>
      <c r="T206" s="181"/>
    </row>
    <row r="207" spans="1:20" s="182" customFormat="1" ht="22.5">
      <c r="A207" s="155" t="s">
        <v>231</v>
      </c>
      <c r="B207" s="110"/>
      <c r="C207" s="111" t="s">
        <v>115</v>
      </c>
      <c r="D207" s="179" t="s">
        <v>118</v>
      </c>
      <c r="E207" s="112" t="s">
        <v>119</v>
      </c>
      <c r="F207" s="111" t="s">
        <v>259</v>
      </c>
      <c r="G207" s="113">
        <v>39517</v>
      </c>
      <c r="H207" s="113">
        <v>39552</v>
      </c>
      <c r="I207" s="114" t="s">
        <v>122</v>
      </c>
      <c r="J207" s="77">
        <v>146.72</v>
      </c>
      <c r="K207" s="77">
        <v>29.34</v>
      </c>
      <c r="L207" s="122">
        <v>176.5</v>
      </c>
      <c r="M207" s="77">
        <v>73.36</v>
      </c>
      <c r="N207" s="77"/>
      <c r="O207" s="122">
        <f t="shared" si="31"/>
        <v>73.36</v>
      </c>
      <c r="P207" s="77">
        <f t="shared" si="32"/>
        <v>47.684000000000005</v>
      </c>
      <c r="Q207" s="77">
        <f t="shared" si="33"/>
        <v>0</v>
      </c>
      <c r="R207" s="122">
        <f t="shared" si="34"/>
        <v>47.684000000000005</v>
      </c>
      <c r="S207" s="180"/>
      <c r="T207" s="181"/>
    </row>
    <row r="208" spans="1:20" s="182" customFormat="1" ht="22.5">
      <c r="A208" s="155" t="s">
        <v>231</v>
      </c>
      <c r="B208" s="110"/>
      <c r="C208" s="111" t="s">
        <v>115</v>
      </c>
      <c r="D208" s="179" t="s">
        <v>118</v>
      </c>
      <c r="E208" s="112" t="s">
        <v>119</v>
      </c>
      <c r="F208" s="111" t="s">
        <v>260</v>
      </c>
      <c r="G208" s="113">
        <v>39517</v>
      </c>
      <c r="H208" s="113">
        <v>39552</v>
      </c>
      <c r="I208" s="114" t="s">
        <v>122</v>
      </c>
      <c r="J208" s="77">
        <v>350.21</v>
      </c>
      <c r="K208" s="77">
        <v>70.04</v>
      </c>
      <c r="L208" s="122">
        <v>420.5</v>
      </c>
      <c r="M208" s="77">
        <v>175.11</v>
      </c>
      <c r="N208" s="77"/>
      <c r="O208" s="122">
        <f t="shared" si="31"/>
        <v>175.11</v>
      </c>
      <c r="P208" s="77">
        <f t="shared" si="32"/>
        <v>113.82150000000001</v>
      </c>
      <c r="Q208" s="77">
        <f t="shared" si="33"/>
        <v>0</v>
      </c>
      <c r="R208" s="122">
        <f t="shared" si="34"/>
        <v>113.82150000000001</v>
      </c>
      <c r="S208" s="180"/>
      <c r="T208" s="181"/>
    </row>
    <row r="209" spans="1:20" s="182" customFormat="1" ht="22.5">
      <c r="A209" s="155" t="s">
        <v>231</v>
      </c>
      <c r="B209" s="110"/>
      <c r="C209" s="111" t="s">
        <v>115</v>
      </c>
      <c r="D209" s="179" t="s">
        <v>126</v>
      </c>
      <c r="E209" s="112" t="s">
        <v>127</v>
      </c>
      <c r="F209" s="111" t="s">
        <v>261</v>
      </c>
      <c r="G209" s="113">
        <v>39468</v>
      </c>
      <c r="H209" s="113">
        <v>39505</v>
      </c>
      <c r="I209" s="114" t="s">
        <v>129</v>
      </c>
      <c r="J209" s="77">
        <v>285.49</v>
      </c>
      <c r="K209" s="77">
        <v>28.55</v>
      </c>
      <c r="L209" s="122">
        <v>314.04</v>
      </c>
      <c r="M209" s="77">
        <v>111.02</v>
      </c>
      <c r="N209" s="77"/>
      <c r="O209" s="122">
        <f t="shared" si="31"/>
        <v>111.02</v>
      </c>
      <c r="P209" s="77">
        <f t="shared" si="32"/>
        <v>72.163</v>
      </c>
      <c r="Q209" s="77">
        <f t="shared" si="33"/>
        <v>0</v>
      </c>
      <c r="R209" s="122">
        <f t="shared" si="34"/>
        <v>72.163</v>
      </c>
      <c r="S209" s="180"/>
      <c r="T209" s="181"/>
    </row>
    <row r="210" spans="1:20" s="182" customFormat="1" ht="22.5">
      <c r="A210" s="155" t="s">
        <v>231</v>
      </c>
      <c r="B210" s="110"/>
      <c r="C210" s="111" t="s">
        <v>115</v>
      </c>
      <c r="D210" s="179" t="s">
        <v>126</v>
      </c>
      <c r="E210" s="112" t="s">
        <v>127</v>
      </c>
      <c r="F210" s="111" t="s">
        <v>262</v>
      </c>
      <c r="G210" s="113" t="s">
        <v>263</v>
      </c>
      <c r="H210" s="113">
        <v>39590</v>
      </c>
      <c r="I210" s="114" t="s">
        <v>129</v>
      </c>
      <c r="J210" s="77">
        <v>551.64</v>
      </c>
      <c r="K210" s="77">
        <v>55.16</v>
      </c>
      <c r="L210" s="122">
        <v>606.8</v>
      </c>
      <c r="M210" s="77">
        <v>275.82</v>
      </c>
      <c r="N210" s="77"/>
      <c r="O210" s="122">
        <f t="shared" si="31"/>
        <v>275.82</v>
      </c>
      <c r="P210" s="77">
        <f t="shared" si="32"/>
        <v>179.28300000000002</v>
      </c>
      <c r="Q210" s="77">
        <f t="shared" si="33"/>
        <v>0</v>
      </c>
      <c r="R210" s="122">
        <f t="shared" si="34"/>
        <v>179.28300000000002</v>
      </c>
      <c r="S210" s="180"/>
      <c r="T210" s="181"/>
    </row>
    <row r="211" spans="1:20" s="182" customFormat="1" ht="22.5">
      <c r="A211" s="155" t="s">
        <v>231</v>
      </c>
      <c r="B211" s="110"/>
      <c r="C211" s="111" t="s">
        <v>115</v>
      </c>
      <c r="D211" s="179" t="s">
        <v>130</v>
      </c>
      <c r="E211" s="112" t="s">
        <v>131</v>
      </c>
      <c r="F211" s="111" t="s">
        <v>264</v>
      </c>
      <c r="G211" s="113">
        <v>39463</v>
      </c>
      <c r="H211" s="113">
        <v>39483</v>
      </c>
      <c r="I211" s="114" t="s">
        <v>253</v>
      </c>
      <c r="J211" s="77">
        <v>788.98</v>
      </c>
      <c r="K211" s="77">
        <v>157.8</v>
      </c>
      <c r="L211" s="122">
        <v>946.78</v>
      </c>
      <c r="M211" s="77">
        <v>326.64</v>
      </c>
      <c r="N211" s="77"/>
      <c r="O211" s="122">
        <f t="shared" si="31"/>
        <v>326.64</v>
      </c>
      <c r="P211" s="77">
        <f t="shared" si="32"/>
        <v>212.316</v>
      </c>
      <c r="Q211" s="77">
        <f t="shared" si="33"/>
        <v>0</v>
      </c>
      <c r="R211" s="122">
        <f t="shared" si="34"/>
        <v>212.316</v>
      </c>
      <c r="S211" s="180"/>
      <c r="T211" s="181"/>
    </row>
    <row r="212" spans="1:20" s="182" customFormat="1" ht="22.5">
      <c r="A212" s="155" t="s">
        <v>231</v>
      </c>
      <c r="B212" s="110"/>
      <c r="C212" s="111" t="s">
        <v>115</v>
      </c>
      <c r="D212" s="179" t="s">
        <v>130</v>
      </c>
      <c r="E212" s="112" t="s">
        <v>131</v>
      </c>
      <c r="F212" s="111" t="s">
        <v>265</v>
      </c>
      <c r="G212" s="113">
        <v>39463</v>
      </c>
      <c r="H212" s="113">
        <v>39483</v>
      </c>
      <c r="I212" s="114" t="s">
        <v>253</v>
      </c>
      <c r="J212" s="77">
        <v>257.18</v>
      </c>
      <c r="K212" s="77">
        <v>51.44</v>
      </c>
      <c r="L212" s="122">
        <v>233.59</v>
      </c>
      <c r="M212" s="77">
        <v>50</v>
      </c>
      <c r="N212" s="77"/>
      <c r="O212" s="122">
        <f t="shared" si="31"/>
        <v>50</v>
      </c>
      <c r="P212" s="77">
        <f t="shared" si="32"/>
        <v>32.5</v>
      </c>
      <c r="Q212" s="77">
        <f t="shared" si="33"/>
        <v>0</v>
      </c>
      <c r="R212" s="122">
        <f t="shared" si="34"/>
        <v>32.5</v>
      </c>
      <c r="S212" s="180"/>
      <c r="T212" s="181"/>
    </row>
    <row r="213" spans="1:20" s="182" customFormat="1" ht="22.5">
      <c r="A213" s="155" t="s">
        <v>231</v>
      </c>
      <c r="B213" s="110"/>
      <c r="C213" s="111" t="s">
        <v>115</v>
      </c>
      <c r="D213" s="179" t="s">
        <v>130</v>
      </c>
      <c r="E213" s="112" t="s">
        <v>131</v>
      </c>
      <c r="F213" s="111" t="s">
        <v>266</v>
      </c>
      <c r="G213" s="113">
        <v>39451</v>
      </c>
      <c r="H213" s="113">
        <v>39471</v>
      </c>
      <c r="I213" s="114" t="s">
        <v>122</v>
      </c>
      <c r="J213" s="77">
        <v>2710.08</v>
      </c>
      <c r="K213" s="77">
        <v>542.02</v>
      </c>
      <c r="L213" s="122">
        <v>3252.1</v>
      </c>
      <c r="M213" s="77">
        <v>1355.04</v>
      </c>
      <c r="N213" s="77"/>
      <c r="O213" s="122">
        <f t="shared" si="31"/>
        <v>1355.04</v>
      </c>
      <c r="P213" s="77">
        <f t="shared" si="32"/>
        <v>880.776</v>
      </c>
      <c r="Q213" s="77">
        <f t="shared" si="33"/>
        <v>0</v>
      </c>
      <c r="R213" s="122">
        <f t="shared" si="34"/>
        <v>880.776</v>
      </c>
      <c r="S213" s="180"/>
      <c r="T213" s="181"/>
    </row>
    <row r="214" spans="1:20" s="182" customFormat="1" ht="22.5">
      <c r="A214" s="155" t="s">
        <v>231</v>
      </c>
      <c r="B214" s="110"/>
      <c r="C214" s="111" t="s">
        <v>115</v>
      </c>
      <c r="D214" s="179" t="s">
        <v>130</v>
      </c>
      <c r="E214" s="112" t="s">
        <v>131</v>
      </c>
      <c r="F214" s="111" t="s">
        <v>267</v>
      </c>
      <c r="G214" s="113">
        <v>39480</v>
      </c>
      <c r="H214" s="113">
        <v>39500</v>
      </c>
      <c r="I214" s="114" t="s">
        <v>122</v>
      </c>
      <c r="J214" s="77">
        <v>2854.98</v>
      </c>
      <c r="K214" s="77">
        <v>571</v>
      </c>
      <c r="L214" s="122">
        <v>3425.98</v>
      </c>
      <c r="M214" s="77">
        <v>1427.49</v>
      </c>
      <c r="N214" s="77"/>
      <c r="O214" s="122">
        <f t="shared" si="31"/>
        <v>1427.49</v>
      </c>
      <c r="P214" s="77">
        <f t="shared" si="32"/>
        <v>927.8685</v>
      </c>
      <c r="Q214" s="77">
        <f t="shared" si="33"/>
        <v>0</v>
      </c>
      <c r="R214" s="122">
        <f t="shared" si="34"/>
        <v>927.8685</v>
      </c>
      <c r="S214" s="180"/>
      <c r="T214" s="181"/>
    </row>
    <row r="215" spans="1:20" s="182" customFormat="1" ht="22.5">
      <c r="A215" s="155" t="s">
        <v>231</v>
      </c>
      <c r="B215" s="110"/>
      <c r="C215" s="111" t="s">
        <v>115</v>
      </c>
      <c r="D215" s="179" t="s">
        <v>130</v>
      </c>
      <c r="E215" s="112" t="s">
        <v>131</v>
      </c>
      <c r="F215" s="111" t="s">
        <v>268</v>
      </c>
      <c r="G215" s="113">
        <v>39509</v>
      </c>
      <c r="H215" s="113">
        <v>39529</v>
      </c>
      <c r="I215" s="114" t="s">
        <v>122</v>
      </c>
      <c r="J215" s="77">
        <v>2759.18</v>
      </c>
      <c r="K215" s="77">
        <v>551.84</v>
      </c>
      <c r="L215" s="122">
        <v>3311.02</v>
      </c>
      <c r="M215" s="77">
        <v>1379.59</v>
      </c>
      <c r="N215" s="77"/>
      <c r="O215" s="122">
        <f t="shared" si="31"/>
        <v>1379.59</v>
      </c>
      <c r="P215" s="77">
        <f t="shared" si="32"/>
        <v>896.7334999999999</v>
      </c>
      <c r="Q215" s="77">
        <f t="shared" si="33"/>
        <v>0</v>
      </c>
      <c r="R215" s="122">
        <f t="shared" si="34"/>
        <v>896.7334999999999</v>
      </c>
      <c r="S215" s="180"/>
      <c r="T215" s="181"/>
    </row>
    <row r="216" spans="1:20" s="182" customFormat="1" ht="22.5">
      <c r="A216" s="155" t="s">
        <v>231</v>
      </c>
      <c r="B216" s="110"/>
      <c r="C216" s="111" t="s">
        <v>115</v>
      </c>
      <c r="D216" s="179" t="s">
        <v>130</v>
      </c>
      <c r="E216" s="112" t="s">
        <v>131</v>
      </c>
      <c r="F216" s="111" t="s">
        <v>269</v>
      </c>
      <c r="G216" s="113">
        <v>39541</v>
      </c>
      <c r="H216" s="113">
        <v>39561</v>
      </c>
      <c r="I216" s="114" t="s">
        <v>122</v>
      </c>
      <c r="J216" s="77">
        <v>2215.98</v>
      </c>
      <c r="K216" s="77">
        <v>443.2</v>
      </c>
      <c r="L216" s="122">
        <v>2659.18</v>
      </c>
      <c r="M216" s="77">
        <v>1107.99</v>
      </c>
      <c r="N216" s="77"/>
      <c r="O216" s="122">
        <f t="shared" si="31"/>
        <v>1107.99</v>
      </c>
      <c r="P216" s="77">
        <f t="shared" si="32"/>
        <v>720.1935000000001</v>
      </c>
      <c r="Q216" s="77">
        <f t="shared" si="33"/>
        <v>0</v>
      </c>
      <c r="R216" s="122">
        <f t="shared" si="34"/>
        <v>720.1935000000001</v>
      </c>
      <c r="S216" s="180"/>
      <c r="T216" s="181"/>
    </row>
    <row r="217" spans="1:20" s="182" customFormat="1" ht="22.5">
      <c r="A217" s="155" t="s">
        <v>231</v>
      </c>
      <c r="B217" s="110"/>
      <c r="C217" s="111" t="s">
        <v>115</v>
      </c>
      <c r="D217" s="179" t="s">
        <v>130</v>
      </c>
      <c r="E217" s="112" t="s">
        <v>131</v>
      </c>
      <c r="F217" s="111" t="s">
        <v>270</v>
      </c>
      <c r="G217" s="113">
        <v>39570</v>
      </c>
      <c r="H217" s="113">
        <v>39590</v>
      </c>
      <c r="I217" s="114" t="s">
        <v>122</v>
      </c>
      <c r="J217" s="77">
        <v>2149.2</v>
      </c>
      <c r="K217" s="77">
        <v>429.86</v>
      </c>
      <c r="L217" s="122">
        <v>2579.15</v>
      </c>
      <c r="M217" s="77">
        <v>1074.6</v>
      </c>
      <c r="N217" s="77"/>
      <c r="O217" s="122">
        <f t="shared" si="31"/>
        <v>1074.6</v>
      </c>
      <c r="P217" s="77">
        <f t="shared" si="32"/>
        <v>698.49</v>
      </c>
      <c r="Q217" s="77">
        <f t="shared" si="33"/>
        <v>0</v>
      </c>
      <c r="R217" s="122">
        <f t="shared" si="34"/>
        <v>698.49</v>
      </c>
      <c r="S217" s="180"/>
      <c r="T217" s="181"/>
    </row>
    <row r="218" spans="1:20" s="182" customFormat="1" ht="22.5">
      <c r="A218" s="155" t="s">
        <v>231</v>
      </c>
      <c r="B218" s="110"/>
      <c r="C218" s="111" t="s">
        <v>115</v>
      </c>
      <c r="D218" s="179" t="s">
        <v>139</v>
      </c>
      <c r="E218" s="112" t="s">
        <v>140</v>
      </c>
      <c r="F218" s="111" t="s">
        <v>271</v>
      </c>
      <c r="G218" s="113">
        <v>39478</v>
      </c>
      <c r="H218" s="113">
        <v>39498</v>
      </c>
      <c r="I218" s="114" t="s">
        <v>272</v>
      </c>
      <c r="J218" s="77">
        <v>850</v>
      </c>
      <c r="K218" s="77">
        <v>170</v>
      </c>
      <c r="L218" s="122">
        <v>1020</v>
      </c>
      <c r="M218" s="77">
        <v>425</v>
      </c>
      <c r="N218" s="77"/>
      <c r="O218" s="122">
        <f t="shared" si="31"/>
        <v>425</v>
      </c>
      <c r="P218" s="77">
        <f t="shared" si="32"/>
        <v>276.25</v>
      </c>
      <c r="Q218" s="77">
        <f t="shared" si="33"/>
        <v>0</v>
      </c>
      <c r="R218" s="122">
        <f t="shared" si="34"/>
        <v>276.25</v>
      </c>
      <c r="S218" s="180"/>
      <c r="T218" s="181"/>
    </row>
    <row r="219" spans="1:20" s="182" customFormat="1" ht="22.5">
      <c r="A219" s="155" t="s">
        <v>231</v>
      </c>
      <c r="B219" s="110"/>
      <c r="C219" s="111" t="s">
        <v>115</v>
      </c>
      <c r="D219" s="179" t="s">
        <v>139</v>
      </c>
      <c r="E219" s="112" t="s">
        <v>140</v>
      </c>
      <c r="F219" s="111" t="s">
        <v>273</v>
      </c>
      <c r="G219" s="113">
        <v>39507</v>
      </c>
      <c r="H219" s="113">
        <v>39518</v>
      </c>
      <c r="I219" s="114" t="s">
        <v>274</v>
      </c>
      <c r="J219" s="77">
        <v>850</v>
      </c>
      <c r="K219" s="77">
        <v>170</v>
      </c>
      <c r="L219" s="122">
        <v>1020</v>
      </c>
      <c r="M219" s="77">
        <v>425</v>
      </c>
      <c r="N219" s="77"/>
      <c r="O219" s="122">
        <f t="shared" si="31"/>
        <v>425</v>
      </c>
      <c r="P219" s="77">
        <f t="shared" si="32"/>
        <v>276.25</v>
      </c>
      <c r="Q219" s="77">
        <f t="shared" si="33"/>
        <v>0</v>
      </c>
      <c r="R219" s="122">
        <f t="shared" si="34"/>
        <v>276.25</v>
      </c>
      <c r="S219" s="180"/>
      <c r="T219" s="181"/>
    </row>
    <row r="220" spans="1:20" s="182" customFormat="1" ht="33.75" customHeight="1">
      <c r="A220" s="155" t="s">
        <v>231</v>
      </c>
      <c r="B220" s="110"/>
      <c r="C220" s="111" t="s">
        <v>115</v>
      </c>
      <c r="D220" s="179" t="s">
        <v>139</v>
      </c>
      <c r="E220" s="112" t="s">
        <v>140</v>
      </c>
      <c r="F220" s="111" t="s">
        <v>275</v>
      </c>
      <c r="G220" s="113">
        <v>39538</v>
      </c>
      <c r="H220" s="113">
        <v>39545</v>
      </c>
      <c r="I220" s="114" t="s">
        <v>272</v>
      </c>
      <c r="J220" s="77">
        <v>850</v>
      </c>
      <c r="K220" s="77">
        <v>170</v>
      </c>
      <c r="L220" s="122">
        <v>1020</v>
      </c>
      <c r="M220" s="77">
        <v>425</v>
      </c>
      <c r="N220" s="77"/>
      <c r="O220" s="122">
        <f t="shared" si="31"/>
        <v>425</v>
      </c>
      <c r="P220" s="77">
        <f t="shared" si="32"/>
        <v>276.25</v>
      </c>
      <c r="Q220" s="77">
        <f t="shared" si="33"/>
        <v>0</v>
      </c>
      <c r="R220" s="122">
        <f t="shared" si="34"/>
        <v>276.25</v>
      </c>
      <c r="S220" s="268" t="s">
        <v>282</v>
      </c>
      <c r="T220" s="269"/>
    </row>
    <row r="221" spans="1:20" s="182" customFormat="1" ht="22.5">
      <c r="A221" s="155" t="s">
        <v>231</v>
      </c>
      <c r="B221" s="110"/>
      <c r="C221" s="111" t="s">
        <v>115</v>
      </c>
      <c r="D221" s="179" t="s">
        <v>139</v>
      </c>
      <c r="E221" s="112" t="s">
        <v>140</v>
      </c>
      <c r="F221" s="111" t="s">
        <v>276</v>
      </c>
      <c r="G221" s="113">
        <v>39568</v>
      </c>
      <c r="H221" s="113">
        <v>39577</v>
      </c>
      <c r="I221" s="114" t="s">
        <v>272</v>
      </c>
      <c r="J221" s="77">
        <v>850</v>
      </c>
      <c r="K221" s="77">
        <v>170</v>
      </c>
      <c r="L221" s="122">
        <v>1020</v>
      </c>
      <c r="M221" s="77">
        <v>425</v>
      </c>
      <c r="N221" s="77"/>
      <c r="O221" s="122">
        <f t="shared" si="31"/>
        <v>425</v>
      </c>
      <c r="P221" s="77">
        <f t="shared" si="32"/>
        <v>276.25</v>
      </c>
      <c r="Q221" s="77">
        <f t="shared" si="33"/>
        <v>0</v>
      </c>
      <c r="R221" s="122">
        <f t="shared" si="34"/>
        <v>276.25</v>
      </c>
      <c r="S221" s="268" t="s">
        <v>282</v>
      </c>
      <c r="T221" s="269"/>
    </row>
    <row r="222" spans="1:20" s="182" customFormat="1" ht="22.5">
      <c r="A222" s="155" t="s">
        <v>231</v>
      </c>
      <c r="B222" s="110"/>
      <c r="C222" s="111" t="s">
        <v>115</v>
      </c>
      <c r="D222" s="179" t="s">
        <v>139</v>
      </c>
      <c r="E222" s="112" t="s">
        <v>140</v>
      </c>
      <c r="F222" s="111" t="s">
        <v>277</v>
      </c>
      <c r="G222" s="113">
        <v>39599</v>
      </c>
      <c r="H222" s="113">
        <v>39625</v>
      </c>
      <c r="I222" s="114" t="s">
        <v>272</v>
      </c>
      <c r="J222" s="77">
        <v>850</v>
      </c>
      <c r="K222" s="77">
        <v>170</v>
      </c>
      <c r="L222" s="122">
        <v>1020</v>
      </c>
      <c r="M222" s="77">
        <v>425</v>
      </c>
      <c r="N222" s="77"/>
      <c r="O222" s="122">
        <f t="shared" si="31"/>
        <v>425</v>
      </c>
      <c r="P222" s="77">
        <f t="shared" si="32"/>
        <v>276.25</v>
      </c>
      <c r="Q222" s="77">
        <f t="shared" si="33"/>
        <v>0</v>
      </c>
      <c r="R222" s="122">
        <f t="shared" si="34"/>
        <v>276.25</v>
      </c>
      <c r="S222" s="268" t="s">
        <v>282</v>
      </c>
      <c r="T222" s="269"/>
    </row>
    <row r="223" spans="1:20" s="72" customFormat="1" ht="11.25">
      <c r="A223" s="48"/>
      <c r="B223" s="8"/>
      <c r="C223" s="78"/>
      <c r="D223" s="100"/>
      <c r="E223" s="67"/>
      <c r="F223" s="68"/>
      <c r="G223" s="69"/>
      <c r="H223" s="69"/>
      <c r="I223" s="101"/>
      <c r="J223" s="70"/>
      <c r="K223" s="70"/>
      <c r="L223" s="126"/>
      <c r="M223" s="74">
        <f>0.049*J223</f>
        <v>0</v>
      </c>
      <c r="N223" s="74">
        <f>0.049*K223</f>
        <v>0</v>
      </c>
      <c r="O223" s="146">
        <f>SUM(M223:N223)</f>
        <v>0</v>
      </c>
      <c r="P223" s="71">
        <f>M223*0.65</f>
        <v>0</v>
      </c>
      <c r="Q223" s="71">
        <f>N223*0.65</f>
        <v>0</v>
      </c>
      <c r="R223" s="122">
        <f>SUM(P223:Q223)</f>
        <v>0</v>
      </c>
      <c r="S223" s="92"/>
      <c r="T223" s="93"/>
    </row>
    <row r="224" spans="1:20" s="72" customFormat="1" ht="11.25">
      <c r="A224" s="79"/>
      <c r="B224" s="53"/>
      <c r="D224" s="24"/>
      <c r="E224" s="24"/>
      <c r="I224" s="107"/>
      <c r="L224" s="127"/>
      <c r="O224" s="127"/>
      <c r="R224" s="127"/>
      <c r="S224" s="24"/>
      <c r="T224" s="24"/>
    </row>
    <row r="225" spans="1:20" s="72" customFormat="1" ht="11.25">
      <c r="A225" s="79"/>
      <c r="B225" s="53"/>
      <c r="D225" s="24"/>
      <c r="E225" s="24"/>
      <c r="I225" s="107"/>
      <c r="L225" s="127"/>
      <c r="O225" s="127"/>
      <c r="R225" s="127"/>
      <c r="S225" s="24"/>
      <c r="T225" s="24"/>
    </row>
    <row r="226" spans="1:20" s="72" customFormat="1" ht="11.25">
      <c r="A226" s="79"/>
      <c r="B226" s="53"/>
      <c r="D226" s="24"/>
      <c r="E226" s="24"/>
      <c r="I226" s="107"/>
      <c r="L226" s="127"/>
      <c r="O226" s="127"/>
      <c r="R226" s="127"/>
      <c r="S226" s="24"/>
      <c r="T226" s="24"/>
    </row>
    <row r="227" spans="1:20" s="72" customFormat="1" ht="11.25">
      <c r="A227" s="79"/>
      <c r="B227" s="53"/>
      <c r="D227" s="24"/>
      <c r="E227" s="24"/>
      <c r="I227" s="107"/>
      <c r="L227" s="127"/>
      <c r="O227" s="127"/>
      <c r="R227" s="127"/>
      <c r="S227" s="24"/>
      <c r="T227" s="24"/>
    </row>
    <row r="228" spans="1:20" s="72" customFormat="1" ht="11.25">
      <c r="A228" s="79"/>
      <c r="B228" s="53"/>
      <c r="D228" s="24"/>
      <c r="E228" s="24"/>
      <c r="I228" s="107"/>
      <c r="L228" s="127"/>
      <c r="O228" s="127"/>
      <c r="R228" s="127"/>
      <c r="S228" s="24"/>
      <c r="T228" s="24"/>
    </row>
    <row r="229" spans="1:20" s="72" customFormat="1" ht="11.25">
      <c r="A229" s="79"/>
      <c r="B229" s="53"/>
      <c r="D229" s="24"/>
      <c r="E229" s="24"/>
      <c r="I229" s="107"/>
      <c r="L229" s="127"/>
      <c r="O229" s="127"/>
      <c r="R229" s="127"/>
      <c r="S229" s="24"/>
      <c r="T229" s="24"/>
    </row>
    <row r="230" spans="1:20" s="72" customFormat="1" ht="11.25">
      <c r="A230" s="79"/>
      <c r="B230" s="53"/>
      <c r="D230" s="24"/>
      <c r="E230" s="24"/>
      <c r="I230" s="107"/>
      <c r="L230" s="127"/>
      <c r="O230" s="127"/>
      <c r="R230" s="127"/>
      <c r="S230" s="24"/>
      <c r="T230" s="24"/>
    </row>
    <row r="231" spans="1:20" s="72" customFormat="1" ht="11.25">
      <c r="A231" s="79"/>
      <c r="B231" s="53"/>
      <c r="D231" s="24"/>
      <c r="E231" s="24"/>
      <c r="I231" s="107"/>
      <c r="L231" s="127"/>
      <c r="O231" s="127"/>
      <c r="R231" s="127"/>
      <c r="S231" s="24"/>
      <c r="T231" s="24"/>
    </row>
    <row r="232" spans="1:20" s="72" customFormat="1" ht="11.25">
      <c r="A232" s="79"/>
      <c r="B232" s="53"/>
      <c r="D232" s="24"/>
      <c r="E232" s="24"/>
      <c r="I232" s="107"/>
      <c r="L232" s="127"/>
      <c r="O232" s="127"/>
      <c r="R232" s="127"/>
      <c r="S232" s="24"/>
      <c r="T232" s="24"/>
    </row>
    <row r="233" spans="1:20" s="72" customFormat="1" ht="11.25">
      <c r="A233" s="79"/>
      <c r="B233" s="53"/>
      <c r="D233" s="24"/>
      <c r="E233" s="24"/>
      <c r="I233" s="107"/>
      <c r="L233" s="127"/>
      <c r="O233" s="127"/>
      <c r="R233" s="127"/>
      <c r="S233" s="24"/>
      <c r="T233" s="24"/>
    </row>
    <row r="234" spans="1:20" s="72" customFormat="1" ht="11.25">
      <c r="A234" s="79"/>
      <c r="B234" s="53"/>
      <c r="D234" s="24"/>
      <c r="E234" s="24"/>
      <c r="I234" s="107"/>
      <c r="L234" s="127"/>
      <c r="O234" s="127"/>
      <c r="R234" s="127"/>
      <c r="S234" s="24"/>
      <c r="T234" s="24"/>
    </row>
    <row r="235" spans="1:20" s="72" customFormat="1" ht="11.25">
      <c r="A235" s="79"/>
      <c r="B235" s="53"/>
      <c r="D235" s="24"/>
      <c r="E235" s="24"/>
      <c r="I235" s="107"/>
      <c r="L235" s="127"/>
      <c r="O235" s="127"/>
      <c r="R235" s="127"/>
      <c r="S235" s="24"/>
      <c r="T235" s="24"/>
    </row>
    <row r="236" spans="1:20" s="72" customFormat="1" ht="11.25">
      <c r="A236" s="79"/>
      <c r="B236" s="53"/>
      <c r="D236" s="24"/>
      <c r="E236" s="24"/>
      <c r="I236" s="107"/>
      <c r="L236" s="127"/>
      <c r="O236" s="127"/>
      <c r="R236" s="127"/>
      <c r="S236" s="24"/>
      <c r="T236" s="24"/>
    </row>
    <row r="237" spans="1:20" s="72" customFormat="1" ht="11.25">
      <c r="A237" s="79"/>
      <c r="B237" s="53"/>
      <c r="D237" s="24"/>
      <c r="E237" s="24"/>
      <c r="I237" s="107"/>
      <c r="L237" s="127"/>
      <c r="O237" s="127"/>
      <c r="R237" s="127"/>
      <c r="S237" s="24"/>
      <c r="T237" s="24"/>
    </row>
    <row r="238" ht="11.25">
      <c r="S238" s="24"/>
    </row>
    <row r="239" ht="11.25">
      <c r="S239" s="24"/>
    </row>
    <row r="240" ht="11.25">
      <c r="S240" s="24"/>
    </row>
    <row r="241" ht="11.25">
      <c r="S241" s="24"/>
    </row>
    <row r="242" ht="11.25">
      <c r="S242" s="24"/>
    </row>
    <row r="243" ht="11.25">
      <c r="S243" s="24"/>
    </row>
    <row r="244" ht="11.25">
      <c r="S244" s="24"/>
    </row>
    <row r="245" ht="11.25">
      <c r="S245" s="24"/>
    </row>
    <row r="246" ht="11.25">
      <c r="S246" s="24"/>
    </row>
    <row r="247" ht="11.25">
      <c r="S247" s="24"/>
    </row>
    <row r="248" ht="11.25">
      <c r="S248" s="24"/>
    </row>
    <row r="249" ht="11.25">
      <c r="S249" s="24"/>
    </row>
    <row r="250" ht="11.25">
      <c r="S250" s="24"/>
    </row>
    <row r="251" ht="11.25">
      <c r="S251" s="24"/>
    </row>
    <row r="252" ht="11.25">
      <c r="S252" s="24"/>
    </row>
    <row r="253" ht="11.25">
      <c r="S253" s="24"/>
    </row>
    <row r="254" ht="11.25">
      <c r="S254" s="24"/>
    </row>
    <row r="255" ht="11.25">
      <c r="S255" s="24"/>
    </row>
    <row r="256" ht="11.25">
      <c r="S256" s="24"/>
    </row>
    <row r="257" ht="11.25">
      <c r="S257" s="24"/>
    </row>
    <row r="258" ht="11.25">
      <c r="S258" s="24"/>
    </row>
    <row r="259" ht="11.25">
      <c r="S259" s="24"/>
    </row>
    <row r="260" ht="11.25">
      <c r="S260" s="24"/>
    </row>
    <row r="261" ht="11.25">
      <c r="S261" s="24"/>
    </row>
    <row r="262" ht="11.25">
      <c r="S262" s="24"/>
    </row>
    <row r="263" ht="11.25">
      <c r="S263" s="24"/>
    </row>
    <row r="264" ht="11.25">
      <c r="S264" s="24"/>
    </row>
    <row r="265" ht="11.25">
      <c r="S265" s="24"/>
    </row>
    <row r="266" ht="11.25">
      <c r="S266" s="24"/>
    </row>
    <row r="267" ht="11.25">
      <c r="S267" s="24"/>
    </row>
    <row r="268" ht="11.25">
      <c r="S268" s="24"/>
    </row>
    <row r="269" ht="11.25">
      <c r="S269" s="24"/>
    </row>
    <row r="270" ht="11.25">
      <c r="S270" s="24"/>
    </row>
    <row r="271" ht="11.25">
      <c r="S271" s="24"/>
    </row>
    <row r="272" ht="11.25">
      <c r="S272" s="24"/>
    </row>
    <row r="273" ht="11.25">
      <c r="S273" s="24"/>
    </row>
    <row r="274" ht="11.25">
      <c r="S274" s="24"/>
    </row>
    <row r="275" ht="11.25">
      <c r="S275" s="24"/>
    </row>
    <row r="276" ht="11.25">
      <c r="S276" s="24"/>
    </row>
    <row r="277" ht="11.25">
      <c r="S277" s="24"/>
    </row>
    <row r="278" ht="11.25">
      <c r="S278" s="24"/>
    </row>
    <row r="279" ht="11.25">
      <c r="S279" s="24"/>
    </row>
    <row r="280" ht="11.25">
      <c r="S280" s="24"/>
    </row>
    <row r="281" ht="11.25">
      <c r="S281" s="24"/>
    </row>
    <row r="282" ht="11.25">
      <c r="S282" s="24"/>
    </row>
    <row r="283" ht="11.25">
      <c r="S283" s="24"/>
    </row>
    <row r="284" ht="11.25">
      <c r="S284" s="24"/>
    </row>
    <row r="285" ht="11.25">
      <c r="S285" s="24"/>
    </row>
    <row r="286" ht="11.25">
      <c r="S286" s="24"/>
    </row>
    <row r="287" ht="11.25">
      <c r="S287" s="24"/>
    </row>
    <row r="288" ht="11.25">
      <c r="S288" s="24"/>
    </row>
    <row r="289" ht="11.25">
      <c r="S289" s="24"/>
    </row>
    <row r="290" ht="11.25">
      <c r="S290" s="24"/>
    </row>
    <row r="291" ht="11.25">
      <c r="S291" s="24"/>
    </row>
    <row r="292" ht="11.25">
      <c r="S292" s="24"/>
    </row>
    <row r="293" ht="11.25">
      <c r="S293" s="24"/>
    </row>
    <row r="294" ht="11.25">
      <c r="S294" s="24"/>
    </row>
    <row r="295" ht="11.25">
      <c r="S295" s="24"/>
    </row>
    <row r="296" ht="11.25">
      <c r="S296" s="24"/>
    </row>
    <row r="297" ht="11.25">
      <c r="S297" s="24"/>
    </row>
    <row r="298" ht="11.25">
      <c r="S298" s="24"/>
    </row>
    <row r="299" ht="11.25">
      <c r="S299" s="24"/>
    </row>
    <row r="300" ht="11.25">
      <c r="S300" s="24"/>
    </row>
    <row r="301" ht="11.25">
      <c r="S301" s="24"/>
    </row>
    <row r="302" ht="11.25">
      <c r="S302" s="24"/>
    </row>
    <row r="303" ht="11.25">
      <c r="S303" s="24"/>
    </row>
    <row r="304" ht="11.25">
      <c r="S304" s="24"/>
    </row>
    <row r="305" ht="11.25">
      <c r="S305" s="24"/>
    </row>
    <row r="306" ht="11.25">
      <c r="S306" s="24"/>
    </row>
    <row r="307" ht="11.25">
      <c r="S307" s="24"/>
    </row>
    <row r="308" ht="11.25">
      <c r="S308" s="24"/>
    </row>
    <row r="309" ht="11.25">
      <c r="S309" s="24"/>
    </row>
    <row r="310" ht="11.25">
      <c r="S310" s="24"/>
    </row>
    <row r="311" ht="11.25">
      <c r="S311" s="24"/>
    </row>
    <row r="312" ht="11.25">
      <c r="S312" s="24"/>
    </row>
    <row r="313" ht="11.25">
      <c r="S313" s="24"/>
    </row>
    <row r="314" ht="11.25">
      <c r="S314" s="24"/>
    </row>
    <row r="315" ht="11.25">
      <c r="S315" s="24"/>
    </row>
    <row r="316" ht="11.25">
      <c r="S316" s="24"/>
    </row>
    <row r="317" ht="11.25">
      <c r="S317" s="24"/>
    </row>
    <row r="318" ht="11.25">
      <c r="S318" s="24"/>
    </row>
    <row r="319" ht="11.25">
      <c r="S319" s="24"/>
    </row>
    <row r="320" ht="11.25">
      <c r="S320" s="24"/>
    </row>
    <row r="321" ht="11.25">
      <c r="S321" s="24"/>
    </row>
    <row r="322" ht="11.25">
      <c r="S322" s="24"/>
    </row>
    <row r="323" ht="11.25">
      <c r="S323" s="24"/>
    </row>
    <row r="324" ht="11.25">
      <c r="S324" s="24"/>
    </row>
    <row r="325" ht="11.25">
      <c r="S325" s="24"/>
    </row>
    <row r="326" ht="11.25">
      <c r="S326" s="24"/>
    </row>
    <row r="327" ht="11.25">
      <c r="S327" s="24"/>
    </row>
    <row r="328" ht="11.25">
      <c r="S328" s="24"/>
    </row>
    <row r="329" ht="11.25">
      <c r="S329" s="24"/>
    </row>
    <row r="330" ht="11.25">
      <c r="S330" s="24"/>
    </row>
    <row r="331" ht="11.25">
      <c r="S331" s="24"/>
    </row>
    <row r="332" ht="11.25">
      <c r="S332" s="24"/>
    </row>
    <row r="333" ht="11.25">
      <c r="S333" s="24"/>
    </row>
    <row r="334" ht="11.25">
      <c r="S334" s="24"/>
    </row>
    <row r="335" ht="11.25">
      <c r="S335" s="24"/>
    </row>
    <row r="336" ht="11.25">
      <c r="S336" s="24"/>
    </row>
    <row r="337" ht="11.25">
      <c r="S337" s="24"/>
    </row>
    <row r="338" ht="11.25">
      <c r="S338" s="24"/>
    </row>
    <row r="339" ht="11.25">
      <c r="S339" s="24"/>
    </row>
    <row r="340" ht="11.25">
      <c r="S340" s="24"/>
    </row>
    <row r="341" ht="11.25">
      <c r="S341" s="24"/>
    </row>
    <row r="342" ht="11.25">
      <c r="S342" s="24"/>
    </row>
    <row r="343" ht="11.25">
      <c r="S343" s="24"/>
    </row>
    <row r="344" ht="11.25">
      <c r="S344" s="24"/>
    </row>
    <row r="345" ht="11.25">
      <c r="S345" s="24"/>
    </row>
    <row r="346" ht="11.25">
      <c r="S346" s="24"/>
    </row>
    <row r="347" ht="11.25">
      <c r="S347" s="24"/>
    </row>
    <row r="348" ht="11.25">
      <c r="S348" s="24"/>
    </row>
    <row r="349" ht="11.25">
      <c r="S349" s="24"/>
    </row>
    <row r="350" ht="11.25">
      <c r="S350" s="24"/>
    </row>
    <row r="351" ht="11.25">
      <c r="S351" s="24"/>
    </row>
    <row r="352" ht="11.25">
      <c r="S352" s="24"/>
    </row>
    <row r="353" ht="11.25">
      <c r="S353" s="24"/>
    </row>
    <row r="354" ht="11.25">
      <c r="S354" s="24"/>
    </row>
    <row r="355" ht="11.25">
      <c r="S355" s="24"/>
    </row>
    <row r="356" ht="11.25">
      <c r="S356" s="24"/>
    </row>
    <row r="357" ht="11.25">
      <c r="S357" s="24"/>
    </row>
    <row r="358" ht="11.25">
      <c r="S358" s="24"/>
    </row>
    <row r="359" ht="11.25">
      <c r="S359" s="24"/>
    </row>
    <row r="360" ht="11.25">
      <c r="S360" s="24"/>
    </row>
    <row r="361" ht="11.25">
      <c r="S361" s="24"/>
    </row>
    <row r="362" ht="11.25">
      <c r="S362" s="24"/>
    </row>
    <row r="363" ht="11.25">
      <c r="S363" s="24"/>
    </row>
    <row r="364" ht="11.25">
      <c r="S364" s="24"/>
    </row>
    <row r="365" ht="11.25">
      <c r="S365" s="24"/>
    </row>
    <row r="366" ht="11.25">
      <c r="S366" s="24"/>
    </row>
    <row r="367" ht="11.25">
      <c r="S367" s="24"/>
    </row>
    <row r="368" ht="11.25">
      <c r="S368" s="24"/>
    </row>
    <row r="369" ht="11.25">
      <c r="S369" s="24"/>
    </row>
    <row r="370" ht="11.25">
      <c r="S370" s="24"/>
    </row>
    <row r="371" ht="11.25">
      <c r="S371" s="24"/>
    </row>
    <row r="372" ht="11.25">
      <c r="S372" s="24"/>
    </row>
    <row r="373" ht="11.25">
      <c r="S373" s="24"/>
    </row>
    <row r="374" ht="11.25">
      <c r="S374" s="24"/>
    </row>
    <row r="375" ht="11.25">
      <c r="S375" s="24"/>
    </row>
    <row r="376" ht="11.25">
      <c r="S376" s="24"/>
    </row>
    <row r="377" ht="11.25">
      <c r="S377" s="24"/>
    </row>
    <row r="378" ht="11.25">
      <c r="S378" s="24"/>
    </row>
    <row r="379" ht="11.25">
      <c r="S379" s="24"/>
    </row>
    <row r="380" ht="11.25">
      <c r="S380" s="24"/>
    </row>
    <row r="381" ht="11.25">
      <c r="S381" s="24"/>
    </row>
    <row r="382" ht="11.25">
      <c r="S382" s="24"/>
    </row>
    <row r="383" ht="11.25">
      <c r="S383" s="24"/>
    </row>
    <row r="384" ht="11.25">
      <c r="S384" s="24"/>
    </row>
    <row r="385" ht="11.25">
      <c r="S385" s="24"/>
    </row>
    <row r="386" ht="11.25">
      <c r="S386" s="24"/>
    </row>
    <row r="387" ht="11.25">
      <c r="S387" s="24"/>
    </row>
    <row r="388" ht="11.25">
      <c r="S388" s="24"/>
    </row>
    <row r="389" ht="11.25">
      <c r="S389" s="24"/>
    </row>
    <row r="390" ht="11.25">
      <c r="S390" s="24"/>
    </row>
    <row r="391" ht="11.25">
      <c r="S391" s="24"/>
    </row>
    <row r="392" ht="11.25">
      <c r="S392" s="24"/>
    </row>
    <row r="393" ht="11.25">
      <c r="S393" s="24"/>
    </row>
    <row r="394" ht="11.25">
      <c r="S394" s="24"/>
    </row>
    <row r="395" ht="11.25">
      <c r="S395" s="24"/>
    </row>
    <row r="396" ht="11.25">
      <c r="S396" s="24"/>
    </row>
    <row r="397" ht="11.25">
      <c r="S397" s="24"/>
    </row>
    <row r="398" ht="11.25">
      <c r="S398" s="24"/>
    </row>
    <row r="399" ht="11.25">
      <c r="S399" s="24"/>
    </row>
    <row r="400" ht="11.25">
      <c r="S400" s="24"/>
    </row>
    <row r="401" ht="11.25">
      <c r="S401" s="24"/>
    </row>
    <row r="402" ht="11.25">
      <c r="S402" s="24"/>
    </row>
    <row r="403" ht="11.25">
      <c r="S403" s="24"/>
    </row>
    <row r="404" ht="11.25">
      <c r="S404" s="24"/>
    </row>
    <row r="405" ht="11.25">
      <c r="S405" s="24"/>
    </row>
    <row r="406" ht="11.25">
      <c r="S406" s="24"/>
    </row>
    <row r="407" ht="11.25">
      <c r="S407" s="24"/>
    </row>
    <row r="408" ht="11.25">
      <c r="S408" s="24"/>
    </row>
    <row r="409" ht="11.25">
      <c r="S409" s="24"/>
    </row>
    <row r="410" ht="11.25">
      <c r="S410" s="24"/>
    </row>
    <row r="411" ht="11.25">
      <c r="S411" s="24"/>
    </row>
    <row r="412" ht="11.25">
      <c r="S412" s="24"/>
    </row>
    <row r="413" ht="11.25">
      <c r="S413" s="24"/>
    </row>
    <row r="414" ht="11.25">
      <c r="S414" s="24"/>
    </row>
    <row r="415" ht="11.25">
      <c r="S415" s="24"/>
    </row>
    <row r="416" ht="11.25">
      <c r="S416" s="24"/>
    </row>
    <row r="417" ht="11.25">
      <c r="S417" s="24"/>
    </row>
    <row r="418" ht="11.25">
      <c r="S418" s="24"/>
    </row>
    <row r="419" ht="11.25">
      <c r="S419" s="24"/>
    </row>
    <row r="420" ht="11.25">
      <c r="S420" s="24"/>
    </row>
    <row r="421" ht="11.25">
      <c r="S421" s="24"/>
    </row>
    <row r="422" ht="11.25">
      <c r="S422" s="24"/>
    </row>
    <row r="423" ht="11.25">
      <c r="S423" s="24"/>
    </row>
    <row r="424" ht="11.25">
      <c r="S424" s="24"/>
    </row>
    <row r="425" ht="11.25">
      <c r="S425" s="24"/>
    </row>
    <row r="426" ht="11.25">
      <c r="S426" s="24"/>
    </row>
    <row r="427" ht="11.25">
      <c r="S427" s="24"/>
    </row>
    <row r="428" ht="11.25">
      <c r="S428" s="24"/>
    </row>
    <row r="429" ht="11.25">
      <c r="S429" s="24"/>
    </row>
    <row r="430" ht="11.25">
      <c r="S430" s="24"/>
    </row>
    <row r="431" ht="11.25">
      <c r="S431" s="24"/>
    </row>
    <row r="432" ht="11.25">
      <c r="S432" s="24"/>
    </row>
    <row r="433" ht="11.25">
      <c r="S433" s="24"/>
    </row>
    <row r="434" ht="11.25">
      <c r="S434" s="24"/>
    </row>
    <row r="435" ht="11.25">
      <c r="S435" s="24"/>
    </row>
    <row r="436" ht="11.25">
      <c r="S436" s="24"/>
    </row>
    <row r="437" ht="11.25">
      <c r="S437" s="24"/>
    </row>
    <row r="438" ht="11.25">
      <c r="S438" s="24"/>
    </row>
    <row r="439" ht="11.25">
      <c r="S439" s="24"/>
    </row>
    <row r="440" ht="11.25">
      <c r="S440" s="24"/>
    </row>
    <row r="441" ht="11.25">
      <c r="S441" s="24"/>
    </row>
    <row r="442" ht="11.25">
      <c r="S442" s="24"/>
    </row>
    <row r="443" ht="11.25">
      <c r="S443" s="24"/>
    </row>
    <row r="444" ht="11.25">
      <c r="S444" s="24"/>
    </row>
    <row r="445" ht="11.25">
      <c r="S445" s="24"/>
    </row>
    <row r="446" ht="11.25">
      <c r="S446" s="24"/>
    </row>
    <row r="447" ht="11.25">
      <c r="S447" s="24"/>
    </row>
    <row r="448" ht="11.25">
      <c r="S448" s="24"/>
    </row>
    <row r="449" ht="11.25">
      <c r="S449" s="24"/>
    </row>
    <row r="450" ht="11.25">
      <c r="S450" s="24"/>
    </row>
    <row r="451" ht="11.25">
      <c r="S451" s="24"/>
    </row>
    <row r="452" ht="11.25">
      <c r="S452" s="24"/>
    </row>
    <row r="453" ht="11.25">
      <c r="S453" s="24"/>
    </row>
    <row r="454" ht="11.25">
      <c r="S454" s="24"/>
    </row>
    <row r="455" ht="11.25">
      <c r="S455" s="24"/>
    </row>
    <row r="456" ht="11.25">
      <c r="S456" s="24"/>
    </row>
    <row r="457" ht="11.25">
      <c r="S457" s="24"/>
    </row>
    <row r="458" ht="11.25">
      <c r="S458" s="24"/>
    </row>
    <row r="459" ht="11.25">
      <c r="S459" s="24"/>
    </row>
    <row r="460" ht="11.25">
      <c r="S460" s="24"/>
    </row>
    <row r="461" ht="11.25">
      <c r="S461" s="24"/>
    </row>
    <row r="462" ht="11.25">
      <c r="S462" s="24"/>
    </row>
    <row r="463" ht="11.25">
      <c r="S463" s="24"/>
    </row>
    <row r="464" ht="11.25">
      <c r="S464" s="24"/>
    </row>
    <row r="465" ht="11.25">
      <c r="S465" s="24"/>
    </row>
    <row r="466" ht="11.25">
      <c r="S466" s="24"/>
    </row>
    <row r="467" ht="11.25">
      <c r="S467" s="24"/>
    </row>
    <row r="468" ht="11.25">
      <c r="S468" s="24"/>
    </row>
    <row r="469" ht="11.25">
      <c r="S469" s="24"/>
    </row>
    <row r="470" ht="11.25">
      <c r="S470" s="24"/>
    </row>
    <row r="471" ht="11.25">
      <c r="S471" s="24"/>
    </row>
    <row r="472" ht="11.25">
      <c r="S472" s="24"/>
    </row>
    <row r="473" ht="11.25">
      <c r="S473" s="24"/>
    </row>
    <row r="474" ht="11.25">
      <c r="S474" s="24"/>
    </row>
    <row r="475" ht="11.25">
      <c r="S475" s="24"/>
    </row>
    <row r="476" ht="11.25">
      <c r="S476" s="24"/>
    </row>
    <row r="477" ht="11.25">
      <c r="S477" s="24"/>
    </row>
    <row r="478" ht="11.25">
      <c r="S478" s="24"/>
    </row>
    <row r="479" ht="11.25">
      <c r="S479" s="24"/>
    </row>
    <row r="480" ht="11.25">
      <c r="S480" s="24"/>
    </row>
    <row r="481" ht="11.25">
      <c r="S481" s="24"/>
    </row>
    <row r="482" ht="11.25">
      <c r="S482" s="24"/>
    </row>
    <row r="483" ht="11.25">
      <c r="S483" s="24"/>
    </row>
    <row r="484" ht="11.25">
      <c r="S484" s="24"/>
    </row>
    <row r="485" ht="11.25">
      <c r="S485" s="24"/>
    </row>
    <row r="486" ht="11.25">
      <c r="S486" s="24"/>
    </row>
    <row r="487" ht="11.25">
      <c r="S487" s="24"/>
    </row>
    <row r="488" ht="11.25">
      <c r="S488" s="24"/>
    </row>
    <row r="489" ht="11.25">
      <c r="S489" s="24"/>
    </row>
    <row r="490" ht="11.25">
      <c r="S490" s="24"/>
    </row>
    <row r="491" ht="11.25">
      <c r="S491" s="24"/>
    </row>
    <row r="492" ht="11.25">
      <c r="S492" s="24"/>
    </row>
    <row r="493" ht="11.25">
      <c r="S493" s="24"/>
    </row>
    <row r="494" ht="11.25">
      <c r="S494" s="24"/>
    </row>
    <row r="495" ht="11.25">
      <c r="S495" s="24"/>
    </row>
    <row r="496" ht="11.25">
      <c r="S496" s="24"/>
    </row>
    <row r="497" ht="11.25">
      <c r="S497" s="24"/>
    </row>
    <row r="498" ht="11.25">
      <c r="S498" s="24"/>
    </row>
    <row r="499" ht="11.25">
      <c r="S499" s="24"/>
    </row>
    <row r="500" ht="11.25">
      <c r="S500" s="24"/>
    </row>
    <row r="501" ht="11.25">
      <c r="S501" s="24"/>
    </row>
    <row r="502" ht="11.25">
      <c r="S502" s="24"/>
    </row>
    <row r="503" ht="11.25">
      <c r="S503" s="24"/>
    </row>
    <row r="504" ht="11.25">
      <c r="S504" s="24"/>
    </row>
    <row r="505" ht="11.25">
      <c r="S505" s="24"/>
    </row>
    <row r="506" ht="11.25">
      <c r="S506" s="24"/>
    </row>
    <row r="507" ht="11.25">
      <c r="S507" s="24"/>
    </row>
    <row r="508" ht="11.25">
      <c r="S508" s="24"/>
    </row>
    <row r="509" ht="11.25">
      <c r="S509" s="24"/>
    </row>
    <row r="510" ht="11.25">
      <c r="S510" s="24"/>
    </row>
    <row r="511" ht="11.25">
      <c r="S511" s="24"/>
    </row>
    <row r="512" ht="11.25">
      <c r="S512" s="24"/>
    </row>
    <row r="513" ht="11.25">
      <c r="S513" s="24"/>
    </row>
    <row r="514" ht="11.25">
      <c r="S514" s="24"/>
    </row>
    <row r="515" ht="11.25">
      <c r="S515" s="24"/>
    </row>
    <row r="516" ht="11.25">
      <c r="S516" s="24"/>
    </row>
    <row r="517" ht="11.25">
      <c r="S517" s="24"/>
    </row>
    <row r="518" ht="11.25">
      <c r="S518" s="24"/>
    </row>
    <row r="519" ht="11.25">
      <c r="S519" s="24"/>
    </row>
    <row r="520" ht="11.25">
      <c r="S520" s="24"/>
    </row>
    <row r="521" ht="11.25">
      <c r="S521" s="24"/>
    </row>
    <row r="522" ht="11.25">
      <c r="S522" s="24"/>
    </row>
    <row r="523" ht="11.25">
      <c r="S523" s="24"/>
    </row>
    <row r="524" ht="11.25">
      <c r="S524" s="24"/>
    </row>
    <row r="525" ht="11.25">
      <c r="S525" s="24"/>
    </row>
    <row r="526" ht="11.25">
      <c r="S526" s="24"/>
    </row>
    <row r="527" ht="11.25">
      <c r="S527" s="24"/>
    </row>
    <row r="528" ht="11.25">
      <c r="S528" s="24"/>
    </row>
    <row r="529" ht="11.25">
      <c r="S529" s="24"/>
    </row>
    <row r="530" ht="11.25">
      <c r="S530" s="24"/>
    </row>
    <row r="531" ht="11.25">
      <c r="S531" s="24"/>
    </row>
    <row r="532" ht="11.25">
      <c r="S532" s="24"/>
    </row>
    <row r="533" ht="11.25">
      <c r="S533" s="24"/>
    </row>
    <row r="534" ht="11.25">
      <c r="S534" s="24"/>
    </row>
    <row r="535" ht="11.25">
      <c r="S535" s="24"/>
    </row>
    <row r="536" ht="11.25">
      <c r="S536" s="24"/>
    </row>
    <row r="537" ht="11.25">
      <c r="S537" s="24"/>
    </row>
    <row r="538" ht="11.25">
      <c r="S538" s="24"/>
    </row>
    <row r="539" ht="11.25">
      <c r="S539" s="24"/>
    </row>
    <row r="540" ht="11.25">
      <c r="S540" s="24"/>
    </row>
    <row r="541" ht="11.25">
      <c r="S541" s="24"/>
    </row>
    <row r="542" ht="11.25">
      <c r="S542" s="24"/>
    </row>
    <row r="543" ht="11.25">
      <c r="S543" s="24"/>
    </row>
    <row r="544" ht="11.25">
      <c r="S544" s="24"/>
    </row>
    <row r="545" ht="11.25">
      <c r="S545" s="24"/>
    </row>
    <row r="546" ht="11.25">
      <c r="S546" s="24"/>
    </row>
    <row r="547" ht="11.25">
      <c r="S547" s="24"/>
    </row>
    <row r="548" ht="11.25">
      <c r="S548" s="24"/>
    </row>
    <row r="549" ht="11.25">
      <c r="S549" s="24"/>
    </row>
    <row r="550" ht="11.25">
      <c r="S550" s="24"/>
    </row>
    <row r="551" ht="11.25">
      <c r="S551" s="24"/>
    </row>
    <row r="552" ht="11.25">
      <c r="S552" s="24"/>
    </row>
    <row r="553" ht="11.25">
      <c r="S553" s="24"/>
    </row>
    <row r="554" ht="11.25">
      <c r="S554" s="24"/>
    </row>
    <row r="555" ht="11.25">
      <c r="S555" s="24"/>
    </row>
    <row r="556" ht="11.25">
      <c r="S556" s="24"/>
    </row>
    <row r="557" ht="11.25">
      <c r="S557" s="24"/>
    </row>
    <row r="558" ht="11.25">
      <c r="S558" s="24"/>
    </row>
    <row r="559" ht="11.25">
      <c r="S559" s="24"/>
    </row>
    <row r="560" ht="11.25">
      <c r="S560" s="24"/>
    </row>
    <row r="561" ht="11.25">
      <c r="S561" s="24"/>
    </row>
    <row r="562" ht="11.25">
      <c r="S562" s="24"/>
    </row>
    <row r="563" ht="11.25">
      <c r="S563" s="24"/>
    </row>
    <row r="564" ht="11.25">
      <c r="S564" s="24"/>
    </row>
    <row r="565" ht="11.25">
      <c r="S565" s="24"/>
    </row>
    <row r="566" ht="11.25">
      <c r="S566" s="24"/>
    </row>
    <row r="567" ht="11.25">
      <c r="S567" s="24"/>
    </row>
    <row r="568" ht="11.25">
      <c r="S568" s="24"/>
    </row>
    <row r="569" ht="11.25">
      <c r="S569" s="24"/>
    </row>
    <row r="570" ht="11.25">
      <c r="S570" s="24"/>
    </row>
    <row r="571" ht="11.25">
      <c r="S571" s="24"/>
    </row>
    <row r="572" ht="11.25">
      <c r="S572" s="24"/>
    </row>
    <row r="573" ht="11.25">
      <c r="S573" s="24"/>
    </row>
    <row r="574" ht="11.25">
      <c r="S574" s="24"/>
    </row>
    <row r="575" ht="11.25">
      <c r="S575" s="24"/>
    </row>
    <row r="576" ht="11.25">
      <c r="S576" s="24"/>
    </row>
    <row r="577" ht="11.25">
      <c r="S577" s="24"/>
    </row>
    <row r="578" ht="11.25">
      <c r="S578" s="24"/>
    </row>
    <row r="579" ht="11.25">
      <c r="S579" s="24"/>
    </row>
    <row r="580" ht="11.25">
      <c r="S580" s="24"/>
    </row>
    <row r="581" ht="11.25">
      <c r="S581" s="24"/>
    </row>
    <row r="582" ht="11.25">
      <c r="S582" s="24"/>
    </row>
    <row r="583" ht="11.25">
      <c r="S583" s="24"/>
    </row>
    <row r="584" ht="11.25">
      <c r="S584" s="24"/>
    </row>
    <row r="585" ht="11.25">
      <c r="S585" s="24"/>
    </row>
    <row r="586" ht="11.25">
      <c r="S586" s="24"/>
    </row>
    <row r="587" ht="11.25">
      <c r="S587" s="24"/>
    </row>
    <row r="588" ht="11.25">
      <c r="S588" s="24"/>
    </row>
    <row r="589" ht="11.25">
      <c r="S589" s="24"/>
    </row>
    <row r="590" ht="11.25">
      <c r="S590" s="24"/>
    </row>
    <row r="591" ht="11.25">
      <c r="S591" s="24"/>
    </row>
    <row r="592" ht="11.25">
      <c r="S592" s="24"/>
    </row>
    <row r="593" ht="11.25">
      <c r="S593" s="24"/>
    </row>
    <row r="594" ht="11.25">
      <c r="S594" s="24"/>
    </row>
    <row r="595" ht="11.25">
      <c r="S595" s="24"/>
    </row>
    <row r="596" ht="11.25">
      <c r="S596" s="24"/>
    </row>
    <row r="597" ht="11.25">
      <c r="S597" s="24"/>
    </row>
    <row r="598" ht="11.25">
      <c r="S598" s="24"/>
    </row>
    <row r="599" ht="11.25">
      <c r="S599" s="24"/>
    </row>
    <row r="600" ht="11.25">
      <c r="S600" s="24"/>
    </row>
    <row r="601" ht="11.25">
      <c r="S601" s="24"/>
    </row>
    <row r="602" ht="11.25">
      <c r="S602" s="24"/>
    </row>
    <row r="603" ht="11.25">
      <c r="S603" s="24"/>
    </row>
    <row r="604" ht="11.25">
      <c r="S604" s="24"/>
    </row>
    <row r="605" ht="11.25">
      <c r="S605" s="24"/>
    </row>
    <row r="606" ht="11.25">
      <c r="S606" s="24"/>
    </row>
    <row r="607" ht="11.25">
      <c r="S607" s="24"/>
    </row>
    <row r="608" ht="11.25">
      <c r="S608" s="24"/>
    </row>
    <row r="609" ht="11.25">
      <c r="S609" s="24"/>
    </row>
    <row r="610" ht="11.25">
      <c r="S610" s="24"/>
    </row>
    <row r="611" ht="11.25">
      <c r="S611" s="24"/>
    </row>
    <row r="612" ht="11.25">
      <c r="S612" s="24"/>
    </row>
    <row r="613" ht="11.25">
      <c r="S613" s="24"/>
    </row>
    <row r="614" ht="11.25">
      <c r="S614" s="24"/>
    </row>
    <row r="615" ht="11.25">
      <c r="S615" s="24"/>
    </row>
    <row r="616" ht="11.25">
      <c r="S616" s="24"/>
    </row>
    <row r="617" ht="11.25">
      <c r="S617" s="24"/>
    </row>
    <row r="618" ht="11.25">
      <c r="S618" s="24"/>
    </row>
    <row r="619" ht="11.25">
      <c r="S619" s="24"/>
    </row>
    <row r="620" ht="11.25">
      <c r="S620" s="24"/>
    </row>
    <row r="621" ht="11.25">
      <c r="S621" s="24"/>
    </row>
    <row r="622" ht="11.25">
      <c r="S622" s="24"/>
    </row>
    <row r="623" ht="11.25">
      <c r="S623" s="24"/>
    </row>
    <row r="624" ht="11.25">
      <c r="S624" s="24"/>
    </row>
    <row r="625" ht="11.25">
      <c r="S625" s="24"/>
    </row>
    <row r="626" ht="11.25">
      <c r="S626" s="24"/>
    </row>
    <row r="627" ht="11.25">
      <c r="S627" s="24"/>
    </row>
    <row r="628" ht="11.25">
      <c r="S628" s="24"/>
    </row>
    <row r="629" ht="11.25">
      <c r="S629" s="24"/>
    </row>
    <row r="630" ht="11.25">
      <c r="S630" s="24"/>
    </row>
    <row r="631" ht="11.25">
      <c r="S631" s="24"/>
    </row>
    <row r="632" ht="11.25">
      <c r="S632" s="24"/>
    </row>
    <row r="633" ht="11.25">
      <c r="S633" s="24"/>
    </row>
    <row r="634" ht="11.25">
      <c r="S634" s="24"/>
    </row>
    <row r="635" ht="11.25">
      <c r="S635" s="24"/>
    </row>
    <row r="636" ht="11.25">
      <c r="S636" s="24"/>
    </row>
    <row r="637" ht="11.25">
      <c r="S637" s="24"/>
    </row>
    <row r="638" ht="11.25">
      <c r="S638" s="24"/>
    </row>
    <row r="639" ht="11.25">
      <c r="S639" s="24"/>
    </row>
    <row r="640" ht="11.25">
      <c r="S640" s="24"/>
    </row>
    <row r="641" ht="11.25">
      <c r="S641" s="24"/>
    </row>
    <row r="642" ht="11.25">
      <c r="S642" s="24"/>
    </row>
    <row r="643" ht="11.25">
      <c r="S643" s="24"/>
    </row>
    <row r="644" ht="11.25">
      <c r="S644" s="24"/>
    </row>
    <row r="645" ht="11.25">
      <c r="S645" s="24"/>
    </row>
    <row r="646" ht="11.25">
      <c r="S646" s="24"/>
    </row>
    <row r="647" ht="11.25">
      <c r="S647" s="24"/>
    </row>
    <row r="648" ht="11.25">
      <c r="S648" s="24"/>
    </row>
    <row r="649" ht="11.25">
      <c r="S649" s="24"/>
    </row>
    <row r="650" ht="11.25">
      <c r="S650" s="24"/>
    </row>
    <row r="651" ht="11.25">
      <c r="S651" s="24"/>
    </row>
    <row r="652" ht="11.25">
      <c r="S652" s="24"/>
    </row>
    <row r="653" ht="11.25">
      <c r="S653" s="24"/>
    </row>
    <row r="654" ht="11.25">
      <c r="S654" s="24"/>
    </row>
    <row r="655" ht="11.25">
      <c r="S655" s="24"/>
    </row>
    <row r="656" ht="11.25">
      <c r="S656" s="24"/>
    </row>
    <row r="657" ht="11.25">
      <c r="S657" s="24"/>
    </row>
    <row r="658" ht="11.25">
      <c r="S658" s="24"/>
    </row>
    <row r="659" ht="11.25">
      <c r="S659" s="24"/>
    </row>
    <row r="660" ht="11.25">
      <c r="S660" s="24"/>
    </row>
    <row r="661" ht="11.25">
      <c r="S661" s="24"/>
    </row>
    <row r="662" ht="11.25">
      <c r="S662" s="24"/>
    </row>
    <row r="663" ht="11.25">
      <c r="S663" s="24"/>
    </row>
    <row r="664" ht="11.25">
      <c r="S664" s="24"/>
    </row>
    <row r="665" ht="11.25">
      <c r="S665" s="24"/>
    </row>
    <row r="666" ht="11.25">
      <c r="S666" s="24"/>
    </row>
    <row r="667" ht="11.25">
      <c r="S667" s="24"/>
    </row>
    <row r="668" ht="11.25">
      <c r="S668" s="24"/>
    </row>
    <row r="669" ht="11.25">
      <c r="S669" s="24"/>
    </row>
    <row r="670" ht="11.25">
      <c r="S670" s="24"/>
    </row>
    <row r="671" ht="11.25">
      <c r="S671" s="24"/>
    </row>
    <row r="672" ht="11.25">
      <c r="S672" s="24"/>
    </row>
    <row r="673" ht="11.25">
      <c r="S673" s="24"/>
    </row>
    <row r="674" ht="11.25">
      <c r="S674" s="24"/>
    </row>
    <row r="675" ht="11.25">
      <c r="S675" s="24"/>
    </row>
    <row r="676" ht="11.25">
      <c r="S676" s="24"/>
    </row>
    <row r="677" ht="11.25">
      <c r="S677" s="24"/>
    </row>
    <row r="678" ht="11.25">
      <c r="S678" s="24"/>
    </row>
    <row r="679" ht="11.25">
      <c r="S679" s="24"/>
    </row>
    <row r="680" ht="11.25">
      <c r="S680" s="24"/>
    </row>
    <row r="681" ht="11.25">
      <c r="S681" s="24"/>
    </row>
    <row r="682" ht="11.25">
      <c r="S682" s="24"/>
    </row>
    <row r="683" ht="11.25">
      <c r="S683" s="24"/>
    </row>
    <row r="684" ht="11.25">
      <c r="S684" s="24"/>
    </row>
    <row r="685" ht="11.25">
      <c r="S685" s="24"/>
    </row>
    <row r="686" ht="11.25">
      <c r="S686" s="24"/>
    </row>
    <row r="687" ht="11.25">
      <c r="S687" s="24"/>
    </row>
    <row r="688" ht="11.25">
      <c r="S688" s="24"/>
    </row>
    <row r="689" ht="11.25">
      <c r="S689" s="24"/>
    </row>
    <row r="690" ht="11.25">
      <c r="S690" s="24"/>
    </row>
    <row r="691" ht="11.25">
      <c r="S691" s="24"/>
    </row>
    <row r="692" ht="11.25">
      <c r="S692" s="24"/>
    </row>
    <row r="693" ht="11.25">
      <c r="S693" s="24"/>
    </row>
    <row r="694" ht="11.25">
      <c r="S694" s="24"/>
    </row>
    <row r="695" ht="11.25">
      <c r="S695" s="24"/>
    </row>
    <row r="696" ht="11.25">
      <c r="S696" s="24"/>
    </row>
    <row r="697" ht="11.25">
      <c r="S697" s="24"/>
    </row>
    <row r="698" ht="11.25">
      <c r="S698" s="24"/>
    </row>
    <row r="699" ht="11.25">
      <c r="S699" s="24"/>
    </row>
    <row r="700" ht="11.25">
      <c r="S700" s="24"/>
    </row>
    <row r="701" ht="11.25">
      <c r="S701" s="24"/>
    </row>
    <row r="702" ht="11.25">
      <c r="S702" s="24"/>
    </row>
    <row r="703" ht="11.25">
      <c r="S703" s="24"/>
    </row>
    <row r="704" ht="11.25">
      <c r="S704" s="24"/>
    </row>
    <row r="705" ht="11.25">
      <c r="S705" s="24"/>
    </row>
    <row r="706" ht="11.25">
      <c r="S706" s="24"/>
    </row>
    <row r="707" ht="11.25">
      <c r="S707" s="24"/>
    </row>
    <row r="708" ht="11.25">
      <c r="S708" s="24"/>
    </row>
    <row r="709" ht="11.25">
      <c r="S709" s="24"/>
    </row>
    <row r="710" ht="11.25">
      <c r="S710" s="24"/>
    </row>
    <row r="711" ht="11.25">
      <c r="S711" s="24"/>
    </row>
    <row r="712" ht="11.25">
      <c r="S712" s="24"/>
    </row>
    <row r="713" ht="11.25">
      <c r="S713" s="24"/>
    </row>
    <row r="714" ht="11.25">
      <c r="S714" s="24"/>
    </row>
    <row r="715" ht="11.25">
      <c r="S715" s="24"/>
    </row>
    <row r="716" ht="11.25">
      <c r="S716" s="24"/>
    </row>
    <row r="717" ht="11.25">
      <c r="S717" s="24"/>
    </row>
    <row r="718" ht="11.25">
      <c r="S718" s="24"/>
    </row>
    <row r="719" ht="11.25">
      <c r="S719" s="24"/>
    </row>
    <row r="720" ht="11.25">
      <c r="S720" s="24"/>
    </row>
    <row r="721" ht="11.25">
      <c r="S721" s="24"/>
    </row>
    <row r="722" ht="11.25">
      <c r="S722" s="24"/>
    </row>
    <row r="723" ht="11.25">
      <c r="S723" s="24"/>
    </row>
    <row r="724" ht="11.25">
      <c r="S724" s="24"/>
    </row>
    <row r="725" ht="11.25">
      <c r="S725" s="24"/>
    </row>
    <row r="726" ht="11.25">
      <c r="S726" s="24"/>
    </row>
    <row r="727" ht="11.25">
      <c r="S727" s="24"/>
    </row>
    <row r="728" ht="11.25">
      <c r="S728" s="24"/>
    </row>
    <row r="729" ht="11.25">
      <c r="S729" s="24"/>
    </row>
    <row r="730" ht="11.25">
      <c r="S730" s="24"/>
    </row>
    <row r="731" ht="11.25">
      <c r="S731" s="24"/>
    </row>
    <row r="732" ht="11.25">
      <c r="S732" s="24"/>
    </row>
    <row r="733" ht="11.25">
      <c r="S733" s="24"/>
    </row>
    <row r="734" ht="11.25">
      <c r="S734" s="24"/>
    </row>
    <row r="735" ht="11.25">
      <c r="S735" s="24"/>
    </row>
    <row r="736" ht="11.25">
      <c r="S736" s="24"/>
    </row>
    <row r="737" ht="11.25">
      <c r="S737" s="24"/>
    </row>
    <row r="738" ht="11.25">
      <c r="S738" s="24"/>
    </row>
    <row r="739" ht="11.25">
      <c r="S739" s="24"/>
    </row>
    <row r="740" ht="11.25">
      <c r="S740" s="24"/>
    </row>
    <row r="741" ht="11.25">
      <c r="S741" s="24"/>
    </row>
    <row r="742" ht="11.25">
      <c r="S742" s="24"/>
    </row>
    <row r="743" ht="11.25">
      <c r="S743" s="24"/>
    </row>
    <row r="744" ht="11.25">
      <c r="S744" s="24"/>
    </row>
    <row r="745" ht="11.25">
      <c r="S745" s="24"/>
    </row>
    <row r="746" ht="11.25">
      <c r="S746" s="24"/>
    </row>
    <row r="747" ht="11.25">
      <c r="S747" s="24"/>
    </row>
    <row r="748" ht="11.25">
      <c r="S748" s="24"/>
    </row>
    <row r="749" ht="11.25">
      <c r="S749" s="24"/>
    </row>
    <row r="750" ht="11.25">
      <c r="S750" s="24"/>
    </row>
    <row r="751" ht="11.25">
      <c r="S751" s="24"/>
    </row>
    <row r="752" ht="11.25">
      <c r="S752" s="24"/>
    </row>
    <row r="753" ht="11.25">
      <c r="S753" s="24"/>
    </row>
    <row r="754" ht="11.25">
      <c r="S754" s="24"/>
    </row>
    <row r="755" ht="11.25">
      <c r="S755" s="24"/>
    </row>
    <row r="756" ht="11.25">
      <c r="S756" s="24"/>
    </row>
    <row r="757" ht="11.25">
      <c r="S757" s="24"/>
    </row>
    <row r="758" ht="11.25">
      <c r="S758" s="24"/>
    </row>
    <row r="759" ht="11.25">
      <c r="S759" s="24"/>
    </row>
    <row r="760" ht="11.25">
      <c r="S760" s="24"/>
    </row>
    <row r="761" ht="11.25">
      <c r="S761" s="24"/>
    </row>
    <row r="762" ht="11.25">
      <c r="S762" s="24"/>
    </row>
    <row r="763" ht="11.25">
      <c r="S763" s="24"/>
    </row>
    <row r="764" ht="11.25">
      <c r="S764" s="24"/>
    </row>
    <row r="765" ht="11.25">
      <c r="S765" s="24"/>
    </row>
    <row r="766" ht="11.25">
      <c r="S766" s="24"/>
    </row>
    <row r="767" ht="11.25">
      <c r="S767" s="24"/>
    </row>
    <row r="768" ht="11.25">
      <c r="S768" s="24"/>
    </row>
    <row r="769" ht="11.25">
      <c r="S769" s="24"/>
    </row>
    <row r="770" ht="11.25">
      <c r="S770" s="24"/>
    </row>
    <row r="771" ht="11.25">
      <c r="S771" s="24"/>
    </row>
    <row r="772" ht="11.25">
      <c r="S772" s="24"/>
    </row>
    <row r="773" ht="11.25">
      <c r="S773" s="24"/>
    </row>
    <row r="774" ht="11.25">
      <c r="S774" s="24"/>
    </row>
    <row r="775" ht="11.25">
      <c r="S775" s="24"/>
    </row>
    <row r="776" ht="11.25">
      <c r="S776" s="24"/>
    </row>
    <row r="777" ht="11.25">
      <c r="S777" s="24"/>
    </row>
    <row r="778" ht="11.25">
      <c r="S778" s="24"/>
    </row>
    <row r="779" ht="11.25">
      <c r="S779" s="24"/>
    </row>
    <row r="780" ht="11.25">
      <c r="S780" s="24"/>
    </row>
    <row r="781" ht="11.25">
      <c r="S781" s="24"/>
    </row>
    <row r="782" ht="11.25">
      <c r="S782" s="24"/>
    </row>
    <row r="783" ht="11.25">
      <c r="S783" s="24"/>
    </row>
    <row r="784" ht="11.25">
      <c r="S784" s="24"/>
    </row>
    <row r="785" ht="11.25">
      <c r="S785" s="24"/>
    </row>
    <row r="786" ht="11.25">
      <c r="S786" s="24"/>
    </row>
    <row r="787" ht="11.25">
      <c r="S787" s="24"/>
    </row>
    <row r="788" ht="11.25">
      <c r="S788" s="24"/>
    </row>
    <row r="789" ht="11.25">
      <c r="S789" s="24"/>
    </row>
    <row r="790" ht="11.25">
      <c r="S790" s="24"/>
    </row>
    <row r="791" ht="11.25">
      <c r="S791" s="24"/>
    </row>
    <row r="792" ht="11.25">
      <c r="S792" s="24"/>
    </row>
    <row r="793" ht="11.25">
      <c r="S793" s="24"/>
    </row>
    <row r="794" ht="11.25">
      <c r="S794" s="24"/>
    </row>
    <row r="795" ht="11.25">
      <c r="S795" s="24"/>
    </row>
    <row r="796" ht="11.25">
      <c r="S796" s="24"/>
    </row>
    <row r="797" ht="11.25">
      <c r="S797" s="24"/>
    </row>
    <row r="798" ht="11.25">
      <c r="S798" s="24"/>
    </row>
    <row r="799" ht="11.25">
      <c r="S799" s="24"/>
    </row>
    <row r="800" ht="11.25">
      <c r="S800" s="24"/>
    </row>
    <row r="801" ht="11.25">
      <c r="S801" s="24"/>
    </row>
    <row r="802" ht="11.25">
      <c r="S802" s="24"/>
    </row>
    <row r="803" ht="11.25">
      <c r="S803" s="24"/>
    </row>
    <row r="804" ht="11.25">
      <c r="S804" s="24"/>
    </row>
    <row r="805" ht="11.25">
      <c r="S805" s="24"/>
    </row>
    <row r="806" ht="11.25">
      <c r="S806" s="24"/>
    </row>
    <row r="807" ht="11.25">
      <c r="S807" s="24"/>
    </row>
    <row r="808" ht="11.25">
      <c r="S808" s="24"/>
    </row>
    <row r="809" ht="11.25">
      <c r="S809" s="24"/>
    </row>
    <row r="810" ht="11.25">
      <c r="S810" s="24"/>
    </row>
    <row r="811" ht="11.25">
      <c r="S811" s="24"/>
    </row>
    <row r="812" ht="11.25">
      <c r="S812" s="24"/>
    </row>
    <row r="813" ht="11.25">
      <c r="S813" s="24"/>
    </row>
    <row r="814" ht="11.25">
      <c r="S814" s="24"/>
    </row>
    <row r="815" ht="11.25">
      <c r="S815" s="24"/>
    </row>
    <row r="816" ht="11.25">
      <c r="S816" s="24"/>
    </row>
    <row r="817" ht="11.25">
      <c r="S817" s="24"/>
    </row>
    <row r="818" ht="11.25">
      <c r="S818" s="24"/>
    </row>
    <row r="819" ht="11.25">
      <c r="S819" s="24"/>
    </row>
    <row r="820" ht="11.25">
      <c r="S820" s="24"/>
    </row>
    <row r="821" ht="11.25">
      <c r="S821" s="24"/>
    </row>
    <row r="822" ht="11.25">
      <c r="S822" s="24"/>
    </row>
    <row r="823" ht="11.25">
      <c r="S823" s="24"/>
    </row>
    <row r="824" ht="11.25">
      <c r="S824" s="24"/>
    </row>
    <row r="825" ht="11.25">
      <c r="S825" s="24"/>
    </row>
    <row r="826" ht="11.25">
      <c r="S826" s="24"/>
    </row>
    <row r="827" ht="11.25">
      <c r="S827" s="24"/>
    </row>
    <row r="828" ht="11.25">
      <c r="S828" s="24"/>
    </row>
    <row r="829" ht="11.25">
      <c r="S829" s="24"/>
    </row>
    <row r="830" ht="11.25">
      <c r="S830" s="24"/>
    </row>
    <row r="831" ht="11.25">
      <c r="S831" s="24"/>
    </row>
    <row r="832" ht="11.25">
      <c r="S832" s="24"/>
    </row>
    <row r="833" ht="11.25">
      <c r="S833" s="24"/>
    </row>
    <row r="834" ht="11.25">
      <c r="S834" s="24"/>
    </row>
    <row r="835" ht="11.25">
      <c r="S835" s="24"/>
    </row>
    <row r="836" ht="11.25">
      <c r="S836" s="24"/>
    </row>
    <row r="837" ht="11.25">
      <c r="S837" s="24"/>
    </row>
    <row r="838" ht="11.25">
      <c r="S838" s="24"/>
    </row>
    <row r="839" ht="11.25">
      <c r="S839" s="24"/>
    </row>
    <row r="840" ht="11.25">
      <c r="S840" s="24"/>
    </row>
    <row r="841" ht="11.25">
      <c r="S841" s="24"/>
    </row>
    <row r="842" ht="11.25">
      <c r="S842" s="24"/>
    </row>
    <row r="843" ht="11.25">
      <c r="S843" s="24"/>
    </row>
    <row r="844" ht="11.25">
      <c r="S844" s="24"/>
    </row>
    <row r="845" ht="11.25">
      <c r="S845" s="24"/>
    </row>
    <row r="846" ht="11.25">
      <c r="S846" s="24"/>
    </row>
    <row r="847" ht="11.25">
      <c r="S847" s="24"/>
    </row>
    <row r="848" ht="11.25">
      <c r="S848" s="24"/>
    </row>
    <row r="849" ht="11.25">
      <c r="S849" s="24"/>
    </row>
    <row r="850" ht="11.25">
      <c r="S850" s="24"/>
    </row>
    <row r="851" ht="11.25">
      <c r="S851" s="24"/>
    </row>
    <row r="852" ht="11.25">
      <c r="S852" s="24"/>
    </row>
    <row r="853" ht="11.25">
      <c r="S853" s="24"/>
    </row>
    <row r="854" ht="11.25">
      <c r="S854" s="24"/>
    </row>
    <row r="855" ht="11.25">
      <c r="S855" s="24"/>
    </row>
    <row r="856" ht="11.25">
      <c r="S856" s="24"/>
    </row>
    <row r="857" ht="11.25">
      <c r="S857" s="24"/>
    </row>
    <row r="858" ht="11.25">
      <c r="S858" s="24"/>
    </row>
    <row r="859" ht="11.25">
      <c r="S859" s="24"/>
    </row>
    <row r="860" ht="11.25">
      <c r="S860" s="24"/>
    </row>
    <row r="861" ht="11.25">
      <c r="S861" s="24"/>
    </row>
    <row r="862" ht="11.25">
      <c r="S862" s="24"/>
    </row>
    <row r="863" ht="11.25">
      <c r="S863" s="24"/>
    </row>
    <row r="864" ht="11.25">
      <c r="S864" s="24"/>
    </row>
    <row r="865" ht="11.25">
      <c r="S865" s="24"/>
    </row>
    <row r="866" ht="11.25">
      <c r="S866" s="24"/>
    </row>
    <row r="867" ht="11.25">
      <c r="S867" s="24"/>
    </row>
    <row r="868" ht="11.25">
      <c r="S868" s="24"/>
    </row>
    <row r="869" ht="11.25">
      <c r="S869" s="24"/>
    </row>
    <row r="870" ht="11.25">
      <c r="S870" s="24"/>
    </row>
    <row r="871" ht="11.25">
      <c r="S871" s="24"/>
    </row>
    <row r="872" ht="11.25">
      <c r="S872" s="24"/>
    </row>
    <row r="873" ht="11.25">
      <c r="S873" s="24"/>
    </row>
    <row r="874" ht="11.25">
      <c r="S874" s="24"/>
    </row>
    <row r="875" ht="11.25">
      <c r="S875" s="24"/>
    </row>
    <row r="876" ht="11.25">
      <c r="S876" s="24"/>
    </row>
    <row r="877" ht="11.25">
      <c r="S877" s="24"/>
    </row>
    <row r="878" ht="11.25">
      <c r="S878" s="24"/>
    </row>
    <row r="879" ht="11.25">
      <c r="S879" s="24"/>
    </row>
    <row r="880" ht="11.25">
      <c r="S880" s="24"/>
    </row>
    <row r="881" ht="11.25">
      <c r="S881" s="24"/>
    </row>
    <row r="882" ht="11.25">
      <c r="S882" s="24"/>
    </row>
    <row r="883" ht="11.25">
      <c r="S883" s="24"/>
    </row>
    <row r="884" ht="11.25">
      <c r="S884" s="24"/>
    </row>
    <row r="885" ht="11.25">
      <c r="S885" s="24"/>
    </row>
    <row r="886" ht="11.25">
      <c r="S886" s="24"/>
    </row>
    <row r="887" ht="11.25">
      <c r="S887" s="24"/>
    </row>
    <row r="888" ht="11.25">
      <c r="S888" s="24"/>
    </row>
    <row r="889" ht="11.25">
      <c r="S889" s="24"/>
    </row>
    <row r="890" ht="11.25">
      <c r="S890" s="24"/>
    </row>
    <row r="891" ht="11.25">
      <c r="S891" s="24"/>
    </row>
    <row r="892" ht="11.25">
      <c r="S892" s="24"/>
    </row>
    <row r="893" ht="11.25">
      <c r="S893" s="24"/>
    </row>
    <row r="894" ht="11.25">
      <c r="S894" s="24"/>
    </row>
    <row r="895" ht="11.25">
      <c r="S895" s="24"/>
    </row>
    <row r="896" ht="11.25">
      <c r="S896" s="24"/>
    </row>
    <row r="897" ht="11.25">
      <c r="S897" s="24"/>
    </row>
    <row r="898" ht="11.25">
      <c r="S898" s="24"/>
    </row>
    <row r="899" ht="11.25">
      <c r="S899" s="24"/>
    </row>
    <row r="900" ht="11.25">
      <c r="S900" s="24"/>
    </row>
    <row r="901" ht="11.25">
      <c r="S901" s="24"/>
    </row>
    <row r="902" ht="11.25">
      <c r="S902" s="24"/>
    </row>
    <row r="903" ht="11.25">
      <c r="S903" s="24"/>
    </row>
    <row r="904" ht="11.25">
      <c r="S904" s="24"/>
    </row>
    <row r="905" ht="11.25">
      <c r="S905" s="24"/>
    </row>
    <row r="906" ht="11.25">
      <c r="S906" s="24"/>
    </row>
    <row r="907" ht="11.25">
      <c r="S907" s="24"/>
    </row>
    <row r="908" ht="11.25">
      <c r="S908" s="24"/>
    </row>
    <row r="909" ht="11.25">
      <c r="S909" s="24"/>
    </row>
    <row r="910" ht="11.25">
      <c r="S910" s="24"/>
    </row>
    <row r="911" ht="11.25">
      <c r="S911" s="24"/>
    </row>
    <row r="912" ht="11.25">
      <c r="S912" s="24"/>
    </row>
    <row r="913" ht="11.25">
      <c r="S913" s="24"/>
    </row>
    <row r="914" ht="11.25">
      <c r="S914" s="24"/>
    </row>
    <row r="915" ht="11.25">
      <c r="S915" s="24"/>
    </row>
    <row r="916" ht="11.25">
      <c r="S916" s="24"/>
    </row>
    <row r="917" ht="11.25">
      <c r="S917" s="24"/>
    </row>
    <row r="918" ht="11.25">
      <c r="S918" s="24"/>
    </row>
    <row r="919" ht="11.25">
      <c r="S919" s="24"/>
    </row>
    <row r="920" ht="11.25">
      <c r="S920" s="24"/>
    </row>
    <row r="921" ht="11.25">
      <c r="S921" s="24"/>
    </row>
    <row r="922" ht="11.25">
      <c r="S922" s="24"/>
    </row>
    <row r="923" ht="11.25">
      <c r="S923" s="24"/>
    </row>
    <row r="924" ht="11.25">
      <c r="S924" s="24"/>
    </row>
    <row r="925" ht="11.25">
      <c r="S925" s="24"/>
    </row>
    <row r="926" ht="11.25">
      <c r="S926" s="24"/>
    </row>
    <row r="927" ht="11.25">
      <c r="S927" s="24"/>
    </row>
    <row r="928" ht="11.25">
      <c r="S928" s="24"/>
    </row>
    <row r="929" ht="11.25">
      <c r="S929" s="24"/>
    </row>
    <row r="930" ht="11.25">
      <c r="S930" s="24"/>
    </row>
    <row r="931" ht="11.25">
      <c r="S931" s="24"/>
    </row>
    <row r="932" ht="11.25">
      <c r="S932" s="24"/>
    </row>
    <row r="933" ht="11.25">
      <c r="S933" s="24"/>
    </row>
    <row r="934" ht="11.25">
      <c r="S934" s="24"/>
    </row>
    <row r="935" ht="11.25">
      <c r="S935" s="24"/>
    </row>
    <row r="936" ht="11.25">
      <c r="S936" s="24"/>
    </row>
    <row r="937" ht="11.25">
      <c r="S937" s="24"/>
    </row>
    <row r="938" ht="11.25">
      <c r="S938" s="24"/>
    </row>
    <row r="939" ht="11.25">
      <c r="S939" s="24"/>
    </row>
    <row r="940" ht="11.25">
      <c r="S940" s="24"/>
    </row>
    <row r="941" ht="11.25">
      <c r="S941" s="24"/>
    </row>
    <row r="942" ht="11.25">
      <c r="S942" s="24"/>
    </row>
    <row r="943" ht="11.25">
      <c r="S943" s="24"/>
    </row>
    <row r="944" ht="11.25">
      <c r="S944" s="24"/>
    </row>
    <row r="945" ht="11.25">
      <c r="S945" s="24"/>
    </row>
    <row r="946" ht="11.25">
      <c r="S946" s="24"/>
    </row>
    <row r="947" ht="11.25">
      <c r="S947" s="24"/>
    </row>
    <row r="948" ht="11.25">
      <c r="S948" s="24"/>
    </row>
    <row r="949" ht="11.25">
      <c r="S949" s="24"/>
    </row>
    <row r="950" ht="11.25">
      <c r="S950" s="24"/>
    </row>
    <row r="951" ht="11.25">
      <c r="S951" s="24"/>
    </row>
    <row r="952" ht="11.25">
      <c r="S952" s="24"/>
    </row>
    <row r="953" ht="11.25">
      <c r="S953" s="24"/>
    </row>
    <row r="954" ht="11.25">
      <c r="S954" s="24"/>
    </row>
    <row r="955" ht="11.25">
      <c r="S955" s="24"/>
    </row>
    <row r="956" ht="11.25">
      <c r="S956" s="24"/>
    </row>
    <row r="957" ht="11.25">
      <c r="S957" s="24"/>
    </row>
    <row r="958" ht="11.25">
      <c r="S958" s="24"/>
    </row>
    <row r="959" ht="11.25">
      <c r="S959" s="24"/>
    </row>
    <row r="960" ht="11.25">
      <c r="S960" s="24"/>
    </row>
    <row r="961" ht="11.25">
      <c r="S961" s="24"/>
    </row>
    <row r="962" ht="11.25">
      <c r="S962" s="24"/>
    </row>
    <row r="963" ht="11.25">
      <c r="S963" s="24"/>
    </row>
    <row r="964" ht="11.25">
      <c r="S964" s="24"/>
    </row>
    <row r="965" ht="11.25">
      <c r="S965" s="24"/>
    </row>
    <row r="966" ht="11.25">
      <c r="S966" s="24"/>
    </row>
    <row r="967" ht="11.25">
      <c r="S967" s="24"/>
    </row>
    <row r="968" ht="11.25">
      <c r="S968" s="24"/>
    </row>
    <row r="969" ht="11.25">
      <c r="S969" s="24"/>
    </row>
    <row r="970" ht="11.25">
      <c r="S970" s="24"/>
    </row>
    <row r="971" ht="11.25">
      <c r="S971" s="24"/>
    </row>
    <row r="972" ht="11.25">
      <c r="S972" s="24"/>
    </row>
    <row r="973" ht="11.25">
      <c r="S973" s="24"/>
    </row>
    <row r="974" ht="11.25">
      <c r="S974" s="24"/>
    </row>
    <row r="975" ht="11.25">
      <c r="S975" s="24"/>
    </row>
    <row r="976" ht="11.25">
      <c r="S976" s="24"/>
    </row>
    <row r="977" ht="11.25">
      <c r="S977" s="24"/>
    </row>
    <row r="978" ht="11.25">
      <c r="S978" s="24"/>
    </row>
    <row r="979" ht="11.25">
      <c r="S979" s="24"/>
    </row>
    <row r="980" ht="11.25">
      <c r="S980" s="24"/>
    </row>
    <row r="981" ht="11.25">
      <c r="S981" s="24"/>
    </row>
    <row r="982" ht="11.25">
      <c r="S982" s="24"/>
    </row>
    <row r="983" ht="11.25">
      <c r="S983" s="24"/>
    </row>
    <row r="984" ht="11.25">
      <c r="S984" s="24"/>
    </row>
    <row r="985" ht="11.25">
      <c r="S985" s="24"/>
    </row>
    <row r="986" ht="11.25">
      <c r="S986" s="24"/>
    </row>
    <row r="987" ht="11.25">
      <c r="S987" s="24"/>
    </row>
    <row r="988" ht="11.25">
      <c r="S988" s="24"/>
    </row>
    <row r="989" ht="11.25">
      <c r="S989" s="24"/>
    </row>
    <row r="990" ht="11.25">
      <c r="S990" s="24"/>
    </row>
    <row r="991" ht="11.25">
      <c r="S991" s="24"/>
    </row>
    <row r="992" ht="11.25">
      <c r="S992" s="24"/>
    </row>
    <row r="993" ht="11.25">
      <c r="S993" s="24"/>
    </row>
    <row r="994" ht="11.25">
      <c r="S994" s="24"/>
    </row>
    <row r="995" ht="11.25">
      <c r="S995" s="24"/>
    </row>
    <row r="996" ht="11.25">
      <c r="S996" s="24"/>
    </row>
    <row r="997" ht="11.25">
      <c r="S997" s="24"/>
    </row>
    <row r="998" ht="11.25">
      <c r="S998" s="24"/>
    </row>
    <row r="999" ht="11.25">
      <c r="S999" s="24"/>
    </row>
    <row r="1000" ht="11.25">
      <c r="S1000" s="24"/>
    </row>
    <row r="1001" ht="11.25">
      <c r="S1001" s="24"/>
    </row>
    <row r="1002" ht="11.25">
      <c r="S1002" s="24"/>
    </row>
    <row r="1003" ht="11.25">
      <c r="S1003" s="24"/>
    </row>
    <row r="1004" ht="11.25">
      <c r="S1004" s="24"/>
    </row>
    <row r="1005" ht="11.25">
      <c r="S1005" s="24"/>
    </row>
    <row r="1006" ht="11.25">
      <c r="S1006" s="24"/>
    </row>
    <row r="1007" ht="11.25">
      <c r="S1007" s="24"/>
    </row>
    <row r="1008" ht="11.25">
      <c r="S1008" s="24"/>
    </row>
    <row r="1009" ht="11.25">
      <c r="S1009" s="24"/>
    </row>
    <row r="1010" ht="11.25">
      <c r="S1010" s="24"/>
    </row>
    <row r="1011" ht="11.25">
      <c r="S1011" s="24"/>
    </row>
    <row r="1012" ht="11.25">
      <c r="S1012" s="24"/>
    </row>
    <row r="1013" ht="11.25">
      <c r="S1013" s="24"/>
    </row>
    <row r="1014" ht="11.25">
      <c r="S1014" s="24"/>
    </row>
    <row r="1015" ht="11.25">
      <c r="S1015" s="24"/>
    </row>
    <row r="1016" ht="11.25">
      <c r="S1016" s="24"/>
    </row>
    <row r="1017" ht="11.25">
      <c r="S1017" s="24"/>
    </row>
    <row r="1018" ht="11.25">
      <c r="S1018" s="24"/>
    </row>
    <row r="1019" ht="11.25">
      <c r="S1019" s="24"/>
    </row>
    <row r="1020" ht="11.25">
      <c r="S1020" s="24"/>
    </row>
    <row r="1021" ht="11.25">
      <c r="S1021" s="24"/>
    </row>
    <row r="1022" ht="11.25">
      <c r="S1022" s="24"/>
    </row>
    <row r="1023" ht="11.25">
      <c r="S1023" s="24"/>
    </row>
    <row r="1024" ht="11.25">
      <c r="S1024" s="24"/>
    </row>
    <row r="1025" ht="11.25">
      <c r="S1025" s="24"/>
    </row>
    <row r="1026" ht="11.25">
      <c r="S1026" s="24"/>
    </row>
    <row r="1027" ht="11.25">
      <c r="S1027" s="24"/>
    </row>
    <row r="1028" ht="11.25">
      <c r="S1028" s="24"/>
    </row>
    <row r="1029" ht="11.25">
      <c r="S1029" s="24"/>
    </row>
    <row r="1030" ht="11.25">
      <c r="S1030" s="24"/>
    </row>
    <row r="1031" ht="11.25">
      <c r="S1031" s="24"/>
    </row>
    <row r="1032" ht="11.25">
      <c r="S1032" s="24"/>
    </row>
    <row r="1033" ht="11.25">
      <c r="S1033" s="24"/>
    </row>
    <row r="1034" ht="11.25">
      <c r="S1034" s="24"/>
    </row>
    <row r="1035" ht="11.25">
      <c r="S1035" s="24"/>
    </row>
    <row r="1036" ht="11.25">
      <c r="S1036" s="24"/>
    </row>
    <row r="1037" ht="11.25">
      <c r="S1037" s="24"/>
    </row>
    <row r="1038" ht="11.25">
      <c r="S1038" s="24"/>
    </row>
    <row r="1039" ht="11.25">
      <c r="S1039" s="24"/>
    </row>
    <row r="1040" ht="11.25">
      <c r="S1040" s="24"/>
    </row>
    <row r="1041" ht="11.25">
      <c r="S1041" s="24"/>
    </row>
    <row r="1042" ht="11.25">
      <c r="S1042" s="24"/>
    </row>
    <row r="1043" ht="11.25">
      <c r="S1043" s="24"/>
    </row>
    <row r="1044" ht="11.25">
      <c r="S1044" s="24"/>
    </row>
    <row r="1045" ht="11.25">
      <c r="S1045" s="24"/>
    </row>
    <row r="1046" ht="11.25">
      <c r="S1046" s="24"/>
    </row>
    <row r="1047" ht="11.25">
      <c r="S1047" s="24"/>
    </row>
    <row r="1048" ht="11.25">
      <c r="S1048" s="24"/>
    </row>
    <row r="1049" ht="11.25">
      <c r="S1049" s="24"/>
    </row>
    <row r="1050" ht="11.25">
      <c r="S1050" s="24"/>
    </row>
    <row r="1051" ht="11.25">
      <c r="S1051" s="24"/>
    </row>
    <row r="1052" ht="11.25">
      <c r="S1052" s="24"/>
    </row>
    <row r="1053" ht="11.25">
      <c r="S1053" s="24"/>
    </row>
    <row r="1054" ht="11.25">
      <c r="S1054" s="24"/>
    </row>
    <row r="1055" ht="11.25">
      <c r="S1055" s="24"/>
    </row>
    <row r="1056" ht="11.25">
      <c r="S1056" s="24"/>
    </row>
    <row r="1057" ht="11.25">
      <c r="S1057" s="24"/>
    </row>
    <row r="1058" ht="11.25">
      <c r="S1058" s="24"/>
    </row>
    <row r="1059" ht="11.25">
      <c r="S1059" s="24"/>
    </row>
    <row r="1060" ht="11.25">
      <c r="S1060" s="24"/>
    </row>
    <row r="1061" ht="11.25">
      <c r="S1061" s="24"/>
    </row>
    <row r="1062" ht="11.25">
      <c r="S1062" s="24"/>
    </row>
    <row r="1063" ht="11.25">
      <c r="S1063" s="24"/>
    </row>
    <row r="1064" ht="11.25">
      <c r="S1064" s="24"/>
    </row>
    <row r="1065" ht="11.25">
      <c r="S1065" s="24"/>
    </row>
    <row r="1066" ht="11.25">
      <c r="S1066" s="24"/>
    </row>
    <row r="1067" ht="11.25">
      <c r="S1067" s="24"/>
    </row>
    <row r="1068" ht="11.25">
      <c r="S1068" s="24"/>
    </row>
    <row r="1069" ht="11.25">
      <c r="S1069" s="24"/>
    </row>
    <row r="1070" ht="11.25">
      <c r="S1070" s="24"/>
    </row>
    <row r="1071" ht="11.25">
      <c r="S1071" s="24"/>
    </row>
    <row r="1072" ht="11.25">
      <c r="S1072" s="24"/>
    </row>
    <row r="1073" ht="11.25">
      <c r="S1073" s="24"/>
    </row>
    <row r="1074" ht="11.25">
      <c r="S1074" s="24"/>
    </row>
    <row r="1075" ht="11.25">
      <c r="S1075" s="24"/>
    </row>
    <row r="1076" ht="11.25">
      <c r="S1076" s="24"/>
    </row>
    <row r="1077" ht="11.25">
      <c r="S1077" s="24"/>
    </row>
    <row r="1078" ht="11.25">
      <c r="S1078" s="24"/>
    </row>
    <row r="1079" ht="11.25">
      <c r="S1079" s="24"/>
    </row>
    <row r="1080" ht="11.25">
      <c r="S1080" s="24"/>
    </row>
    <row r="1081" ht="11.25">
      <c r="S1081" s="24"/>
    </row>
    <row r="1082" ht="11.25">
      <c r="S1082" s="24"/>
    </row>
    <row r="1083" ht="11.25">
      <c r="S1083" s="24"/>
    </row>
    <row r="1084" ht="11.25">
      <c r="S1084" s="24"/>
    </row>
    <row r="1085" ht="11.25">
      <c r="S1085" s="24"/>
    </row>
    <row r="1086" ht="11.25">
      <c r="S1086" s="24"/>
    </row>
    <row r="1087" ht="11.25">
      <c r="S1087" s="24"/>
    </row>
    <row r="1088" ht="11.25">
      <c r="S1088" s="24"/>
    </row>
    <row r="1089" ht="11.25">
      <c r="S1089" s="24"/>
    </row>
    <row r="1090" ht="11.25">
      <c r="S1090" s="24"/>
    </row>
    <row r="1091" ht="11.25">
      <c r="S1091" s="24"/>
    </row>
    <row r="1092" ht="11.25">
      <c r="S1092" s="24"/>
    </row>
    <row r="1093" ht="11.25">
      <c r="S1093" s="24"/>
    </row>
    <row r="1094" ht="11.25">
      <c r="S1094" s="24"/>
    </row>
    <row r="1095" ht="11.25">
      <c r="S1095" s="24"/>
    </row>
    <row r="1096" ht="11.25">
      <c r="S1096" s="24"/>
    </row>
    <row r="1097" ht="11.25">
      <c r="S1097" s="24"/>
    </row>
    <row r="1098" ht="11.25">
      <c r="S1098" s="24"/>
    </row>
    <row r="1099" ht="11.25">
      <c r="S1099" s="24"/>
    </row>
    <row r="1100" ht="11.25">
      <c r="S1100" s="24"/>
    </row>
    <row r="1101" ht="11.25">
      <c r="S1101" s="24"/>
    </row>
    <row r="1102" ht="11.25">
      <c r="S1102" s="24"/>
    </row>
    <row r="1103" ht="11.25">
      <c r="S1103" s="24"/>
    </row>
    <row r="1104" ht="11.25">
      <c r="S1104" s="24"/>
    </row>
    <row r="1105" ht="11.25">
      <c r="S1105" s="24"/>
    </row>
    <row r="1106" ht="11.25">
      <c r="S1106" s="24"/>
    </row>
    <row r="1107" ht="11.25">
      <c r="S1107" s="24"/>
    </row>
    <row r="1108" ht="11.25">
      <c r="S1108" s="24"/>
    </row>
    <row r="1109" ht="11.25">
      <c r="S1109" s="24"/>
    </row>
    <row r="1110" ht="11.25">
      <c r="S1110" s="24"/>
    </row>
    <row r="1111" ht="11.25">
      <c r="S1111" s="24"/>
    </row>
    <row r="1112" ht="11.25">
      <c r="S1112" s="24"/>
    </row>
    <row r="1113" ht="11.25">
      <c r="S1113" s="24"/>
    </row>
    <row r="1114" ht="11.25">
      <c r="S1114" s="24"/>
    </row>
    <row r="1115" ht="11.25">
      <c r="S1115" s="24"/>
    </row>
    <row r="1116" ht="11.25">
      <c r="S1116" s="24"/>
    </row>
    <row r="1117" ht="11.25">
      <c r="S1117" s="24"/>
    </row>
    <row r="1118" ht="11.25">
      <c r="S1118" s="24"/>
    </row>
    <row r="1119" ht="11.25">
      <c r="S1119" s="24"/>
    </row>
    <row r="1120" ht="11.25">
      <c r="S1120" s="24"/>
    </row>
    <row r="1121" ht="11.25">
      <c r="S1121" s="24"/>
    </row>
    <row r="1122" ht="11.25">
      <c r="S1122" s="24"/>
    </row>
    <row r="1123" ht="11.25">
      <c r="S1123" s="24"/>
    </row>
    <row r="1124" ht="11.25">
      <c r="S1124" s="24"/>
    </row>
    <row r="1125" ht="11.25">
      <c r="S1125" s="24"/>
    </row>
    <row r="1126" ht="11.25">
      <c r="S1126" s="24"/>
    </row>
    <row r="1127" ht="11.25">
      <c r="S1127" s="24"/>
    </row>
    <row r="1128" ht="11.25">
      <c r="S1128" s="24"/>
    </row>
    <row r="1129" ht="11.25">
      <c r="S1129" s="24"/>
    </row>
    <row r="1130" ht="11.25">
      <c r="S1130" s="24"/>
    </row>
    <row r="1131" ht="11.25">
      <c r="S1131" s="24"/>
    </row>
    <row r="1132" ht="11.25">
      <c r="S1132" s="24"/>
    </row>
    <row r="1133" ht="11.25">
      <c r="S1133" s="24"/>
    </row>
    <row r="1134" ht="11.25">
      <c r="S1134" s="24"/>
    </row>
    <row r="1135" ht="11.25">
      <c r="S1135" s="24"/>
    </row>
    <row r="1136" ht="11.25">
      <c r="S1136" s="24"/>
    </row>
    <row r="1137" ht="11.25">
      <c r="S1137" s="24"/>
    </row>
    <row r="1138" ht="11.25">
      <c r="S1138" s="24"/>
    </row>
    <row r="1139" ht="11.25">
      <c r="S1139" s="24"/>
    </row>
    <row r="1140" ht="11.25">
      <c r="S1140" s="24"/>
    </row>
    <row r="1141" ht="11.25">
      <c r="S1141" s="24"/>
    </row>
    <row r="1142" ht="11.25">
      <c r="S1142" s="24"/>
    </row>
    <row r="1143" ht="11.25">
      <c r="S1143" s="24"/>
    </row>
    <row r="1144" ht="11.25">
      <c r="S1144" s="24"/>
    </row>
    <row r="1145" ht="11.25">
      <c r="S1145" s="24"/>
    </row>
    <row r="1146" ht="11.25">
      <c r="S1146" s="24"/>
    </row>
    <row r="1147" ht="11.25">
      <c r="S1147" s="24"/>
    </row>
    <row r="1148" ht="11.25">
      <c r="S1148" s="24"/>
    </row>
    <row r="1149" ht="11.25">
      <c r="S1149" s="24"/>
    </row>
    <row r="1150" ht="11.25">
      <c r="S1150" s="24"/>
    </row>
    <row r="1151" ht="11.25">
      <c r="S1151" s="24"/>
    </row>
    <row r="1152" ht="11.25">
      <c r="S1152" s="24"/>
    </row>
    <row r="1153" ht="11.25">
      <c r="S1153" s="24"/>
    </row>
    <row r="1154" ht="11.25">
      <c r="S1154" s="24"/>
    </row>
    <row r="1155" ht="11.25">
      <c r="S1155" s="24"/>
    </row>
    <row r="1156" ht="11.25">
      <c r="S1156" s="24"/>
    </row>
    <row r="1157" ht="11.25">
      <c r="S1157" s="24"/>
    </row>
    <row r="1158" ht="11.25">
      <c r="S1158" s="24"/>
    </row>
    <row r="1159" ht="11.25">
      <c r="S1159" s="24"/>
    </row>
    <row r="1160" ht="11.25">
      <c r="S1160" s="24"/>
    </row>
    <row r="1161" ht="11.25">
      <c r="S1161" s="24"/>
    </row>
    <row r="1162" ht="11.25">
      <c r="S1162" s="24"/>
    </row>
    <row r="1163" ht="11.25">
      <c r="S1163" s="24"/>
    </row>
    <row r="1164" ht="11.25">
      <c r="S1164" s="24"/>
    </row>
    <row r="1165" ht="11.25">
      <c r="S1165" s="24"/>
    </row>
    <row r="1166" ht="11.25">
      <c r="S1166" s="24"/>
    </row>
    <row r="1167" ht="11.25">
      <c r="S1167" s="24"/>
    </row>
    <row r="1168" ht="11.25">
      <c r="S1168" s="24"/>
    </row>
    <row r="1169" ht="11.25">
      <c r="S1169" s="24"/>
    </row>
    <row r="1170" ht="11.25">
      <c r="S1170" s="24"/>
    </row>
    <row r="1171" ht="11.25">
      <c r="S1171" s="24"/>
    </row>
    <row r="1172" ht="11.25">
      <c r="S1172" s="24"/>
    </row>
    <row r="1173" ht="11.25">
      <c r="S1173" s="24"/>
    </row>
    <row r="1174" ht="11.25">
      <c r="S1174" s="24"/>
    </row>
    <row r="1175" ht="11.25">
      <c r="S1175" s="24"/>
    </row>
    <row r="1176" ht="11.25">
      <c r="S1176" s="24"/>
    </row>
    <row r="1177" ht="11.25">
      <c r="S1177" s="24"/>
    </row>
    <row r="1178" ht="11.25">
      <c r="S1178" s="24"/>
    </row>
    <row r="1179" ht="11.25">
      <c r="S1179" s="24"/>
    </row>
    <row r="1180" ht="11.25">
      <c r="S1180" s="24"/>
    </row>
    <row r="1181" ht="11.25">
      <c r="S1181" s="24"/>
    </row>
    <row r="1182" ht="11.25">
      <c r="S1182" s="24"/>
    </row>
    <row r="1183" ht="11.25">
      <c r="S1183" s="24"/>
    </row>
    <row r="1184" ht="11.25">
      <c r="S1184" s="24"/>
    </row>
    <row r="1185" ht="11.25">
      <c r="S1185" s="24"/>
    </row>
    <row r="1186" ht="11.25">
      <c r="S1186" s="24"/>
    </row>
    <row r="1187" ht="11.25">
      <c r="S1187" s="24"/>
    </row>
    <row r="1188" ht="11.25">
      <c r="S1188" s="24"/>
    </row>
    <row r="1189" ht="11.25">
      <c r="S1189" s="24"/>
    </row>
    <row r="1190" ht="11.25">
      <c r="S1190" s="24"/>
    </row>
    <row r="1191" ht="11.25">
      <c r="S1191" s="24"/>
    </row>
    <row r="1192" ht="11.25">
      <c r="S1192" s="24"/>
    </row>
    <row r="1193" ht="11.25">
      <c r="S1193" s="24"/>
    </row>
    <row r="1194" ht="11.25">
      <c r="S1194" s="24"/>
    </row>
    <row r="1195" ht="11.25">
      <c r="S1195" s="24"/>
    </row>
    <row r="1196" ht="11.25">
      <c r="S1196" s="24"/>
    </row>
    <row r="1197" ht="11.25">
      <c r="S1197" s="24"/>
    </row>
    <row r="1198" ht="11.25">
      <c r="S1198" s="24"/>
    </row>
    <row r="1199" ht="11.25">
      <c r="S1199" s="24"/>
    </row>
    <row r="1200" ht="11.25">
      <c r="S1200" s="24"/>
    </row>
    <row r="1201" ht="11.25">
      <c r="S1201" s="24"/>
    </row>
    <row r="1202" ht="11.25">
      <c r="S1202" s="24"/>
    </row>
    <row r="1203" ht="11.25">
      <c r="S1203" s="24"/>
    </row>
    <row r="1204" ht="11.25">
      <c r="S1204" s="24"/>
    </row>
    <row r="1205" ht="11.25">
      <c r="S1205" s="24"/>
    </row>
    <row r="1206" ht="11.25">
      <c r="S1206" s="24"/>
    </row>
    <row r="1207" ht="11.25">
      <c r="S1207" s="24"/>
    </row>
    <row r="1208" ht="11.25">
      <c r="S1208" s="24"/>
    </row>
    <row r="1209" ht="11.25">
      <c r="S1209" s="24"/>
    </row>
    <row r="1210" ht="11.25">
      <c r="S1210" s="24"/>
    </row>
    <row r="1211" ht="11.25">
      <c r="S1211" s="24"/>
    </row>
    <row r="1212" ht="11.25">
      <c r="S1212" s="24"/>
    </row>
    <row r="1213" ht="11.25">
      <c r="S1213" s="24"/>
    </row>
    <row r="1214" ht="11.25">
      <c r="S1214" s="24"/>
    </row>
    <row r="1215" ht="11.25">
      <c r="S1215" s="24"/>
    </row>
    <row r="1216" ht="11.25">
      <c r="S1216" s="24"/>
    </row>
    <row r="1217" ht="11.25">
      <c r="S1217" s="24"/>
    </row>
    <row r="1218" ht="11.25">
      <c r="S1218" s="24"/>
    </row>
    <row r="1219" ht="11.25">
      <c r="S1219" s="24"/>
    </row>
    <row r="1220" ht="11.25">
      <c r="S1220" s="24"/>
    </row>
    <row r="1221" ht="11.25">
      <c r="S1221" s="24"/>
    </row>
    <row r="1222" ht="11.25">
      <c r="S1222" s="24"/>
    </row>
    <row r="1223" ht="11.25">
      <c r="S1223" s="24"/>
    </row>
    <row r="1224" ht="11.25">
      <c r="S1224" s="24"/>
    </row>
    <row r="1225" ht="11.25">
      <c r="S1225" s="24"/>
    </row>
    <row r="1226" ht="11.25">
      <c r="S1226" s="24"/>
    </row>
    <row r="1227" ht="11.25">
      <c r="S1227" s="24"/>
    </row>
    <row r="1228" ht="11.25">
      <c r="S1228" s="24"/>
    </row>
    <row r="1229" ht="11.25">
      <c r="S1229" s="24"/>
    </row>
    <row r="1230" ht="11.25">
      <c r="S1230" s="24"/>
    </row>
    <row r="1231" ht="11.25">
      <c r="S1231" s="24"/>
    </row>
    <row r="1232" ht="11.25">
      <c r="S1232" s="24"/>
    </row>
    <row r="1233" ht="11.25">
      <c r="S1233" s="24"/>
    </row>
    <row r="1234" ht="11.25">
      <c r="S1234" s="24"/>
    </row>
    <row r="1235" ht="11.25">
      <c r="S1235" s="24"/>
    </row>
    <row r="1236" ht="11.25">
      <c r="S1236" s="24"/>
    </row>
    <row r="1237" ht="11.25">
      <c r="S1237" s="24"/>
    </row>
    <row r="1238" ht="11.25">
      <c r="S1238" s="24"/>
    </row>
    <row r="1239" ht="11.25">
      <c r="S1239" s="24"/>
    </row>
    <row r="1240" ht="11.25">
      <c r="S1240" s="24"/>
    </row>
    <row r="1241" ht="11.25">
      <c r="S1241" s="24"/>
    </row>
    <row r="1242" ht="11.25">
      <c r="S1242" s="24"/>
    </row>
    <row r="1243" ht="11.25">
      <c r="S1243" s="24"/>
    </row>
    <row r="1244" ht="11.25">
      <c r="S1244" s="24"/>
    </row>
    <row r="1245" ht="11.25">
      <c r="S1245" s="24"/>
    </row>
    <row r="1246" ht="11.25">
      <c r="S1246" s="24"/>
    </row>
    <row r="1247" ht="11.25">
      <c r="S1247" s="24"/>
    </row>
    <row r="1248" ht="11.25">
      <c r="S1248" s="24"/>
    </row>
    <row r="1249" ht="11.25">
      <c r="S1249" s="24"/>
    </row>
    <row r="1250" ht="11.25">
      <c r="S1250" s="24"/>
    </row>
    <row r="1251" ht="11.25">
      <c r="S1251" s="24"/>
    </row>
    <row r="1252" ht="11.25">
      <c r="S1252" s="24"/>
    </row>
    <row r="1253" ht="11.25">
      <c r="S1253" s="24"/>
    </row>
    <row r="1254" ht="11.25">
      <c r="S1254" s="24"/>
    </row>
    <row r="1255" ht="11.25">
      <c r="S1255" s="24"/>
    </row>
    <row r="1256" ht="11.25">
      <c r="S1256" s="24"/>
    </row>
    <row r="1257" ht="11.25">
      <c r="S1257" s="24"/>
    </row>
    <row r="1258" ht="11.25">
      <c r="S1258" s="24"/>
    </row>
    <row r="1259" ht="11.25">
      <c r="S1259" s="24"/>
    </row>
    <row r="1260" ht="11.25">
      <c r="S1260" s="24"/>
    </row>
    <row r="1261" ht="11.25">
      <c r="S1261" s="24"/>
    </row>
    <row r="1262" ht="11.25">
      <c r="S1262" s="24"/>
    </row>
    <row r="1263" ht="11.25">
      <c r="S1263" s="24"/>
    </row>
    <row r="1264" ht="11.25">
      <c r="S1264" s="24"/>
    </row>
    <row r="1265" ht="11.25">
      <c r="S1265" s="24"/>
    </row>
    <row r="1266" ht="11.25">
      <c r="S1266" s="24"/>
    </row>
    <row r="1267" ht="11.25">
      <c r="S1267" s="24"/>
    </row>
    <row r="1268" ht="11.25">
      <c r="S1268" s="24"/>
    </row>
    <row r="1269" ht="11.25">
      <c r="S1269" s="24"/>
    </row>
    <row r="1270" ht="11.25">
      <c r="S1270" s="24"/>
    </row>
    <row r="1271" ht="11.25">
      <c r="S1271" s="24"/>
    </row>
    <row r="1272" ht="11.25">
      <c r="S1272" s="24"/>
    </row>
    <row r="1273" ht="11.25">
      <c r="S1273" s="24"/>
    </row>
    <row r="1274" ht="11.25">
      <c r="S1274" s="24"/>
    </row>
    <row r="1275" ht="11.25">
      <c r="S1275" s="24"/>
    </row>
    <row r="1276" ht="11.25">
      <c r="S1276" s="24"/>
    </row>
    <row r="1277" ht="11.25">
      <c r="S1277" s="24"/>
    </row>
    <row r="1278" ht="11.25">
      <c r="S1278" s="24"/>
    </row>
    <row r="1279" ht="11.25">
      <c r="S1279" s="24"/>
    </row>
    <row r="1280" ht="11.25">
      <c r="S1280" s="24"/>
    </row>
    <row r="1281" ht="11.25">
      <c r="S1281" s="24"/>
    </row>
    <row r="1282" ht="11.25">
      <c r="S1282" s="24"/>
    </row>
    <row r="1283" ht="11.25">
      <c r="S1283" s="24"/>
    </row>
    <row r="1284" ht="11.25">
      <c r="S1284" s="24"/>
    </row>
    <row r="1285" ht="11.25">
      <c r="S1285" s="24"/>
    </row>
    <row r="1286" ht="11.25">
      <c r="S1286" s="24"/>
    </row>
    <row r="1287" ht="11.25">
      <c r="S1287" s="24"/>
    </row>
    <row r="1288" ht="11.25">
      <c r="S1288" s="24"/>
    </row>
    <row r="1289" ht="11.25">
      <c r="S1289" s="24"/>
    </row>
    <row r="1290" ht="11.25">
      <c r="S1290" s="24"/>
    </row>
    <row r="1291" ht="11.25">
      <c r="S1291" s="24"/>
    </row>
    <row r="1292" ht="11.25">
      <c r="S1292" s="24"/>
    </row>
    <row r="1293" ht="11.25">
      <c r="S1293" s="24"/>
    </row>
    <row r="1294" ht="11.25">
      <c r="S1294" s="24"/>
    </row>
    <row r="1295" ht="11.25">
      <c r="S1295" s="24"/>
    </row>
    <row r="1296" ht="11.25">
      <c r="S1296" s="24"/>
    </row>
    <row r="1297" ht="11.25">
      <c r="S1297" s="24"/>
    </row>
    <row r="1298" ht="11.25">
      <c r="S1298" s="24"/>
    </row>
    <row r="1299" ht="11.25">
      <c r="S1299" s="24"/>
    </row>
    <row r="1300" ht="11.25">
      <c r="S1300" s="24"/>
    </row>
    <row r="1301" ht="11.25">
      <c r="S1301" s="24"/>
    </row>
    <row r="1302" ht="11.25">
      <c r="S1302" s="24"/>
    </row>
    <row r="1303" ht="11.25">
      <c r="S1303" s="24"/>
    </row>
    <row r="1304" ht="11.25">
      <c r="S1304" s="24"/>
    </row>
    <row r="1305" ht="11.25">
      <c r="S1305" s="24"/>
    </row>
    <row r="1306" ht="11.25">
      <c r="S1306" s="24"/>
    </row>
    <row r="1307" ht="11.25">
      <c r="S1307" s="24"/>
    </row>
    <row r="1308" ht="11.25">
      <c r="S1308" s="24"/>
    </row>
    <row r="1309" ht="11.25">
      <c r="S1309" s="24"/>
    </row>
    <row r="1310" ht="11.25">
      <c r="S1310" s="24"/>
    </row>
    <row r="1311" ht="11.25">
      <c r="S1311" s="24"/>
    </row>
    <row r="1312" ht="11.25">
      <c r="S1312" s="24"/>
    </row>
    <row r="1313" ht="11.25">
      <c r="S1313" s="24"/>
    </row>
    <row r="1314" ht="11.25">
      <c r="S1314" s="24"/>
    </row>
    <row r="1315" ht="11.25">
      <c r="S1315" s="24"/>
    </row>
    <row r="1316" ht="11.25">
      <c r="S1316" s="24"/>
    </row>
    <row r="1317" ht="11.25">
      <c r="S1317" s="24"/>
    </row>
    <row r="1318" ht="11.25">
      <c r="S1318" s="24"/>
    </row>
    <row r="1319" ht="11.25">
      <c r="S1319" s="24"/>
    </row>
    <row r="1320" ht="11.25">
      <c r="S1320" s="24"/>
    </row>
    <row r="1321" ht="11.25">
      <c r="S1321" s="24"/>
    </row>
    <row r="1322" ht="11.25">
      <c r="S1322" s="24"/>
    </row>
    <row r="1323" ht="11.25">
      <c r="S1323" s="24"/>
    </row>
    <row r="1324" ht="11.25">
      <c r="S1324" s="24"/>
    </row>
    <row r="1325" ht="11.25">
      <c r="S1325" s="24"/>
    </row>
    <row r="1326" ht="11.25">
      <c r="S1326" s="24"/>
    </row>
    <row r="1327" ht="11.25">
      <c r="S1327" s="24"/>
    </row>
    <row r="1328" ht="11.25">
      <c r="S1328" s="24"/>
    </row>
    <row r="1329" ht="11.25">
      <c r="S1329" s="24"/>
    </row>
    <row r="1330" ht="11.25">
      <c r="S1330" s="24"/>
    </row>
    <row r="1331" ht="11.25">
      <c r="S1331" s="24"/>
    </row>
    <row r="1332" ht="11.25">
      <c r="S1332" s="24"/>
    </row>
    <row r="1333" ht="11.25">
      <c r="S1333" s="24"/>
    </row>
    <row r="1334" ht="11.25">
      <c r="S1334" s="24"/>
    </row>
    <row r="1335" ht="11.25">
      <c r="S1335" s="24"/>
    </row>
    <row r="1336" ht="11.25">
      <c r="S1336" s="24"/>
    </row>
    <row r="1337" ht="11.25">
      <c r="S1337" s="24"/>
    </row>
    <row r="1338" ht="11.25">
      <c r="S1338" s="24"/>
    </row>
    <row r="1339" ht="11.25">
      <c r="S1339" s="24"/>
    </row>
    <row r="1340" ht="11.25">
      <c r="S1340" s="24"/>
    </row>
    <row r="1341" ht="11.25">
      <c r="S1341" s="24"/>
    </row>
    <row r="1342" ht="11.25">
      <c r="S1342" s="24"/>
    </row>
    <row r="1343" ht="11.25">
      <c r="S1343" s="24"/>
    </row>
    <row r="1344" ht="11.25">
      <c r="S1344" s="24"/>
    </row>
    <row r="1345" ht="11.25">
      <c r="S1345" s="24"/>
    </row>
    <row r="1346" ht="11.25">
      <c r="S1346" s="24"/>
    </row>
    <row r="1347" ht="11.25">
      <c r="S1347" s="24"/>
    </row>
    <row r="1348" ht="11.25">
      <c r="S1348" s="24"/>
    </row>
    <row r="1349" ht="11.25">
      <c r="S1349" s="24"/>
    </row>
    <row r="1350" ht="11.25">
      <c r="S1350" s="24"/>
    </row>
    <row r="1351" ht="11.25">
      <c r="S1351" s="24"/>
    </row>
    <row r="1352" ht="11.25">
      <c r="S1352" s="24"/>
    </row>
    <row r="1353" ht="11.25">
      <c r="S1353" s="24"/>
    </row>
    <row r="1354" ht="11.25">
      <c r="S1354" s="24"/>
    </row>
    <row r="1355" ht="11.25">
      <c r="S1355" s="24"/>
    </row>
    <row r="1356" ht="11.25">
      <c r="S1356" s="24"/>
    </row>
    <row r="1357" ht="11.25">
      <c r="S1357" s="24"/>
    </row>
    <row r="1358" ht="11.25">
      <c r="S1358" s="24"/>
    </row>
    <row r="1359" ht="11.25">
      <c r="S1359" s="24"/>
    </row>
    <row r="1360" ht="11.25">
      <c r="S1360" s="24"/>
    </row>
    <row r="1361" ht="11.25">
      <c r="S1361" s="24"/>
    </row>
    <row r="1362" ht="11.25">
      <c r="S1362" s="24"/>
    </row>
    <row r="1363" ht="11.25">
      <c r="S1363" s="24"/>
    </row>
    <row r="1364" ht="11.25">
      <c r="S1364" s="24"/>
    </row>
    <row r="1365" ht="11.25">
      <c r="S1365" s="24"/>
    </row>
    <row r="1366" ht="11.25">
      <c r="S1366" s="24"/>
    </row>
    <row r="1367" ht="11.25">
      <c r="S1367" s="24"/>
    </row>
    <row r="1368" ht="11.25">
      <c r="S1368" s="24"/>
    </row>
    <row r="1369" ht="11.25">
      <c r="S1369" s="24"/>
    </row>
    <row r="1370" ht="11.25">
      <c r="S1370" s="24"/>
    </row>
    <row r="1371" ht="11.25">
      <c r="S1371" s="24"/>
    </row>
    <row r="1372" ht="11.25">
      <c r="S1372" s="24"/>
    </row>
    <row r="1373" ht="11.25">
      <c r="S1373" s="24"/>
    </row>
    <row r="1374" ht="11.25">
      <c r="S1374" s="24"/>
    </row>
    <row r="1375" ht="11.25">
      <c r="S1375" s="24"/>
    </row>
    <row r="1376" ht="11.25">
      <c r="S1376" s="24"/>
    </row>
    <row r="1377" ht="11.25">
      <c r="S1377" s="24"/>
    </row>
    <row r="1378" ht="11.25">
      <c r="S1378" s="24"/>
    </row>
    <row r="1379" ht="11.25">
      <c r="S1379" s="24"/>
    </row>
    <row r="1380" ht="11.25">
      <c r="S1380" s="24"/>
    </row>
    <row r="1381" ht="11.25">
      <c r="S1381" s="24"/>
    </row>
    <row r="1382" ht="11.25">
      <c r="S1382" s="24"/>
    </row>
    <row r="1383" ht="11.25">
      <c r="S1383" s="24"/>
    </row>
    <row r="1384" ht="11.25">
      <c r="S1384" s="24"/>
    </row>
    <row r="1385" ht="11.25">
      <c r="S1385" s="24"/>
    </row>
    <row r="1386" ht="11.25">
      <c r="S1386" s="24"/>
    </row>
    <row r="1387" ht="11.25">
      <c r="S1387" s="24"/>
    </row>
    <row r="1388" ht="11.25">
      <c r="S1388" s="24"/>
    </row>
    <row r="1389" ht="11.25">
      <c r="S1389" s="24"/>
    </row>
    <row r="1390" ht="11.25">
      <c r="S1390" s="24"/>
    </row>
    <row r="1391" ht="11.25">
      <c r="S1391" s="24"/>
    </row>
    <row r="1392" ht="11.25">
      <c r="S1392" s="24"/>
    </row>
    <row r="1393" ht="11.25">
      <c r="S1393" s="24"/>
    </row>
    <row r="1394" ht="11.25">
      <c r="S1394" s="24"/>
    </row>
    <row r="1395" ht="11.25">
      <c r="S1395" s="24"/>
    </row>
    <row r="1396" ht="11.25">
      <c r="S1396" s="24"/>
    </row>
    <row r="1397" ht="11.25">
      <c r="S1397" s="24"/>
    </row>
    <row r="1398" ht="11.25">
      <c r="S1398" s="24"/>
    </row>
    <row r="1399" ht="11.25">
      <c r="S1399" s="24"/>
    </row>
    <row r="1400" ht="11.25">
      <c r="S1400" s="24"/>
    </row>
    <row r="1401" ht="11.25">
      <c r="S1401" s="24"/>
    </row>
    <row r="1402" ht="11.25">
      <c r="S1402" s="24"/>
    </row>
    <row r="1403" ht="11.25">
      <c r="S1403" s="24"/>
    </row>
    <row r="1404" ht="11.25">
      <c r="S1404" s="24"/>
    </row>
    <row r="1405" ht="11.25">
      <c r="S1405" s="24"/>
    </row>
    <row r="1406" ht="11.25">
      <c r="S1406" s="24"/>
    </row>
    <row r="1407" ht="11.25">
      <c r="S1407" s="24"/>
    </row>
    <row r="1408" ht="11.25">
      <c r="S1408" s="24"/>
    </row>
    <row r="1409" ht="11.25">
      <c r="S1409" s="24"/>
    </row>
    <row r="1410" ht="11.25">
      <c r="S1410" s="24"/>
    </row>
    <row r="1411" ht="11.25">
      <c r="S1411" s="24"/>
    </row>
    <row r="1412" ht="11.25">
      <c r="S1412" s="24"/>
    </row>
    <row r="1413" ht="11.25">
      <c r="S1413" s="24"/>
    </row>
    <row r="1414" ht="11.25">
      <c r="S1414" s="24"/>
    </row>
    <row r="1415" ht="11.25">
      <c r="S1415" s="24"/>
    </row>
    <row r="1416" ht="11.25">
      <c r="S1416" s="24"/>
    </row>
    <row r="1417" ht="11.25">
      <c r="S1417" s="24"/>
    </row>
    <row r="1418" ht="11.25">
      <c r="S1418" s="24"/>
    </row>
    <row r="1419" ht="11.25">
      <c r="S1419" s="24"/>
    </row>
    <row r="1420" ht="11.25">
      <c r="S1420" s="24"/>
    </row>
    <row r="1421" ht="11.25">
      <c r="S1421" s="24"/>
    </row>
    <row r="1422" ht="11.25">
      <c r="S1422" s="24"/>
    </row>
    <row r="1423" ht="11.25">
      <c r="S1423" s="24"/>
    </row>
    <row r="1424" ht="11.25">
      <c r="S1424" s="24"/>
    </row>
    <row r="1425" ht="11.25">
      <c r="S1425" s="24"/>
    </row>
    <row r="1426" ht="11.25">
      <c r="S1426" s="24"/>
    </row>
    <row r="1427" ht="11.25">
      <c r="S1427" s="24"/>
    </row>
    <row r="1428" ht="11.25">
      <c r="S1428" s="24"/>
    </row>
    <row r="1429" ht="11.25">
      <c r="S1429" s="24"/>
    </row>
    <row r="1430" ht="11.25">
      <c r="S1430" s="24"/>
    </row>
    <row r="1431" ht="11.25">
      <c r="S1431" s="24"/>
    </row>
    <row r="1432" ht="11.25">
      <c r="S1432" s="24"/>
    </row>
    <row r="1433" ht="11.25">
      <c r="S1433" s="24"/>
    </row>
    <row r="1434" ht="11.25">
      <c r="S1434" s="24"/>
    </row>
    <row r="1435" ht="11.25">
      <c r="S1435" s="24"/>
    </row>
    <row r="1436" ht="11.25">
      <c r="S1436" s="24"/>
    </row>
    <row r="1437" ht="11.25">
      <c r="S1437" s="24"/>
    </row>
    <row r="1438" ht="11.25">
      <c r="S1438" s="24"/>
    </row>
    <row r="1439" ht="11.25">
      <c r="S1439" s="24"/>
    </row>
    <row r="1440" ht="11.25">
      <c r="S1440" s="24"/>
    </row>
    <row r="1441" ht="11.25">
      <c r="S1441" s="24"/>
    </row>
    <row r="1442" ht="11.25">
      <c r="S1442" s="24"/>
    </row>
    <row r="1443" ht="11.25">
      <c r="S1443" s="24"/>
    </row>
    <row r="1444" ht="11.25">
      <c r="S1444" s="24"/>
    </row>
    <row r="1445" ht="11.25">
      <c r="S1445" s="24"/>
    </row>
    <row r="1446" ht="11.25">
      <c r="S1446" s="24"/>
    </row>
    <row r="1447" ht="11.25">
      <c r="S1447" s="24"/>
    </row>
    <row r="1448" ht="11.25">
      <c r="S1448" s="24"/>
    </row>
    <row r="1449" ht="11.25">
      <c r="S1449" s="24"/>
    </row>
    <row r="1450" ht="11.25">
      <c r="S1450" s="24"/>
    </row>
    <row r="1451" ht="11.25">
      <c r="S1451" s="24"/>
    </row>
    <row r="1452" ht="11.25">
      <c r="S1452" s="24"/>
    </row>
    <row r="1453" ht="11.25">
      <c r="S1453" s="24"/>
    </row>
    <row r="1454" ht="11.25">
      <c r="S1454" s="24"/>
    </row>
    <row r="1455" ht="11.25">
      <c r="S1455" s="24"/>
    </row>
    <row r="1456" ht="11.25">
      <c r="S1456" s="24"/>
    </row>
    <row r="1457" ht="11.25">
      <c r="S1457" s="24"/>
    </row>
    <row r="1458" ht="11.25">
      <c r="S1458" s="24"/>
    </row>
    <row r="1459" ht="11.25">
      <c r="S1459" s="24"/>
    </row>
    <row r="1460" ht="11.25">
      <c r="S1460" s="24"/>
    </row>
    <row r="1461" ht="11.25">
      <c r="S1461" s="24"/>
    </row>
    <row r="1462" ht="11.25">
      <c r="S1462" s="24"/>
    </row>
    <row r="1463" ht="11.25">
      <c r="S1463" s="24"/>
    </row>
    <row r="1464" ht="11.25">
      <c r="S1464" s="24"/>
    </row>
    <row r="1465" ht="11.25">
      <c r="S1465" s="24"/>
    </row>
    <row r="1466" ht="11.25">
      <c r="S1466" s="24"/>
    </row>
    <row r="1467" ht="11.25">
      <c r="S1467" s="24"/>
    </row>
    <row r="1468" ht="11.25">
      <c r="S1468" s="24"/>
    </row>
    <row r="1469" ht="11.25">
      <c r="S1469" s="24"/>
    </row>
    <row r="1470" ht="11.25">
      <c r="S1470" s="24"/>
    </row>
    <row r="1471" ht="11.25">
      <c r="S1471" s="24"/>
    </row>
    <row r="1472" ht="11.25">
      <c r="S1472" s="24"/>
    </row>
    <row r="1473" ht="11.25">
      <c r="S1473" s="24"/>
    </row>
    <row r="1474" ht="11.25">
      <c r="S1474" s="24"/>
    </row>
    <row r="1475" ht="11.25">
      <c r="S1475" s="24"/>
    </row>
    <row r="1476" ht="11.25">
      <c r="S1476" s="24"/>
    </row>
    <row r="1477" ht="11.25">
      <c r="S1477" s="24"/>
    </row>
    <row r="1478" ht="11.25">
      <c r="S1478" s="24"/>
    </row>
    <row r="1479" ht="11.25">
      <c r="S1479" s="24"/>
    </row>
    <row r="1480" ht="11.25">
      <c r="S1480" s="24"/>
    </row>
    <row r="1481" ht="11.25">
      <c r="S1481" s="24"/>
    </row>
    <row r="1482" ht="11.25">
      <c r="S1482" s="24"/>
    </row>
    <row r="1483" ht="11.25">
      <c r="S1483" s="24"/>
    </row>
    <row r="1484" ht="11.25">
      <c r="S1484" s="24"/>
    </row>
    <row r="1485" ht="11.25">
      <c r="S1485" s="24"/>
    </row>
    <row r="1486" ht="11.25">
      <c r="S1486" s="24"/>
    </row>
    <row r="1487" ht="11.25">
      <c r="S1487" s="24"/>
    </row>
    <row r="1488" ht="11.25">
      <c r="S1488" s="24"/>
    </row>
    <row r="1489" ht="11.25">
      <c r="S1489" s="24"/>
    </row>
    <row r="1490" ht="11.25">
      <c r="S1490" s="24"/>
    </row>
    <row r="1491" ht="11.25">
      <c r="S1491" s="24"/>
    </row>
    <row r="1492" ht="11.25">
      <c r="S1492" s="24"/>
    </row>
    <row r="1493" ht="11.25">
      <c r="S1493" s="24"/>
    </row>
    <row r="1494" ht="11.25">
      <c r="S1494" s="24"/>
    </row>
    <row r="1495" ht="11.25">
      <c r="S1495" s="24"/>
    </row>
    <row r="1496" ht="11.25">
      <c r="S1496" s="24"/>
    </row>
    <row r="1497" ht="11.25">
      <c r="S1497" s="24"/>
    </row>
    <row r="1498" ht="11.25">
      <c r="S1498" s="24"/>
    </row>
    <row r="1499" ht="11.25">
      <c r="S1499" s="24"/>
    </row>
    <row r="1500" ht="11.25">
      <c r="S1500" s="24"/>
    </row>
    <row r="1501" ht="11.25">
      <c r="S1501" s="24"/>
    </row>
    <row r="1502" ht="11.25">
      <c r="S1502" s="24"/>
    </row>
    <row r="1503" ht="11.25">
      <c r="S1503" s="24"/>
    </row>
    <row r="1504" ht="11.25">
      <c r="S1504" s="24"/>
    </row>
    <row r="1505" ht="11.25">
      <c r="S1505" s="24"/>
    </row>
    <row r="1506" ht="11.25">
      <c r="S1506" s="24"/>
    </row>
    <row r="1507" ht="11.25">
      <c r="S1507" s="24"/>
    </row>
    <row r="1508" ht="11.25">
      <c r="S1508" s="24"/>
    </row>
    <row r="1509" ht="11.25">
      <c r="S1509" s="24"/>
    </row>
    <row r="1510" ht="11.25">
      <c r="S1510" s="24"/>
    </row>
    <row r="1511" ht="11.25">
      <c r="S1511" s="24"/>
    </row>
    <row r="1512" ht="11.25">
      <c r="S1512" s="24"/>
    </row>
    <row r="1513" ht="11.25">
      <c r="S1513" s="24"/>
    </row>
    <row r="1514" ht="11.25">
      <c r="S1514" s="24"/>
    </row>
    <row r="1515" ht="11.25">
      <c r="S1515" s="24"/>
    </row>
    <row r="1516" ht="11.25">
      <c r="S1516" s="24"/>
    </row>
    <row r="1517" ht="11.25">
      <c r="S1517" s="24"/>
    </row>
    <row r="1518" ht="11.25">
      <c r="S1518" s="24"/>
    </row>
    <row r="1519" ht="11.25">
      <c r="S1519" s="24"/>
    </row>
    <row r="1520" ht="11.25">
      <c r="S1520" s="24"/>
    </row>
    <row r="1521" ht="11.25">
      <c r="S1521" s="24"/>
    </row>
    <row r="1522" ht="11.25">
      <c r="S1522" s="24"/>
    </row>
    <row r="1523" ht="11.25">
      <c r="S1523" s="24"/>
    </row>
    <row r="1524" ht="11.25">
      <c r="S1524" s="24"/>
    </row>
    <row r="1525" ht="11.25">
      <c r="S1525" s="24"/>
    </row>
    <row r="1526" ht="11.25">
      <c r="S1526" s="24"/>
    </row>
    <row r="1527" ht="11.25">
      <c r="S1527" s="24"/>
    </row>
    <row r="1528" ht="11.25">
      <c r="S1528" s="24"/>
    </row>
    <row r="1529" ht="11.25">
      <c r="S1529" s="24"/>
    </row>
    <row r="1530" ht="11.25">
      <c r="S1530" s="24"/>
    </row>
    <row r="1531" ht="11.25">
      <c r="S1531" s="24"/>
    </row>
    <row r="1532" ht="11.25">
      <c r="S1532" s="24"/>
    </row>
    <row r="1533" ht="11.25">
      <c r="S1533" s="24"/>
    </row>
    <row r="1534" ht="11.25">
      <c r="S1534" s="24"/>
    </row>
    <row r="1535" ht="11.25">
      <c r="S1535" s="24"/>
    </row>
    <row r="1536" ht="11.25">
      <c r="S1536" s="24"/>
    </row>
    <row r="1537" ht="11.25">
      <c r="S1537" s="24"/>
    </row>
    <row r="1538" ht="11.25">
      <c r="S1538" s="24"/>
    </row>
    <row r="1539" ht="11.25">
      <c r="S1539" s="24"/>
    </row>
    <row r="1540" ht="11.25">
      <c r="S1540" s="24"/>
    </row>
    <row r="1541" ht="11.25">
      <c r="S1541" s="24"/>
    </row>
    <row r="1542" ht="11.25">
      <c r="S1542" s="24"/>
    </row>
    <row r="1543" ht="11.25">
      <c r="S1543" s="24"/>
    </row>
    <row r="1544" ht="11.25">
      <c r="S1544" s="24"/>
    </row>
    <row r="1545" ht="11.25">
      <c r="S1545" s="24"/>
    </row>
    <row r="1546" ht="11.25">
      <c r="S1546" s="24"/>
    </row>
    <row r="1547" ht="11.25">
      <c r="S1547" s="24"/>
    </row>
    <row r="1548" ht="11.25">
      <c r="S1548" s="24"/>
    </row>
    <row r="1549" ht="11.25">
      <c r="S1549" s="24"/>
    </row>
    <row r="1550" ht="11.25">
      <c r="S1550" s="24"/>
    </row>
    <row r="1551" ht="11.25">
      <c r="S1551" s="24"/>
    </row>
    <row r="1552" ht="11.25">
      <c r="S1552" s="24"/>
    </row>
    <row r="1553" ht="11.25">
      <c r="S1553" s="24"/>
    </row>
    <row r="1554" ht="11.25">
      <c r="S1554" s="24"/>
    </row>
    <row r="1555" ht="11.25">
      <c r="S1555" s="24"/>
    </row>
    <row r="1556" ht="11.25">
      <c r="S1556" s="24"/>
    </row>
    <row r="1557" ht="11.25">
      <c r="S1557" s="24"/>
    </row>
    <row r="1558" ht="11.25">
      <c r="S1558" s="24"/>
    </row>
    <row r="1559" ht="11.25">
      <c r="S1559" s="24"/>
    </row>
    <row r="1560" ht="11.25">
      <c r="S1560" s="24"/>
    </row>
    <row r="1561" ht="11.25">
      <c r="S1561" s="24"/>
    </row>
    <row r="1562" ht="11.25">
      <c r="S1562" s="24"/>
    </row>
    <row r="1563" ht="11.25">
      <c r="S1563" s="24"/>
    </row>
    <row r="1564" ht="11.25">
      <c r="S1564" s="24"/>
    </row>
    <row r="1565" ht="11.25">
      <c r="S1565" s="24"/>
    </row>
    <row r="1566" ht="11.25">
      <c r="S1566" s="24"/>
    </row>
    <row r="1567" ht="11.25">
      <c r="S1567" s="24"/>
    </row>
    <row r="1568" ht="11.25">
      <c r="S1568" s="24"/>
    </row>
    <row r="1569" ht="11.25">
      <c r="S1569" s="24"/>
    </row>
    <row r="1570" ht="11.25">
      <c r="S1570" s="24"/>
    </row>
    <row r="1571" ht="11.25">
      <c r="S1571" s="24"/>
    </row>
    <row r="1572" ht="11.25">
      <c r="S1572" s="24"/>
    </row>
    <row r="1573" ht="11.25">
      <c r="S1573" s="24"/>
    </row>
    <row r="1574" ht="11.25">
      <c r="S1574" s="24"/>
    </row>
    <row r="1575" ht="11.25">
      <c r="S1575" s="24"/>
    </row>
    <row r="1576" ht="11.25">
      <c r="S1576" s="24"/>
    </row>
    <row r="1577" ht="11.25">
      <c r="S1577" s="24"/>
    </row>
    <row r="1578" ht="11.25">
      <c r="S1578" s="24"/>
    </row>
    <row r="1579" ht="11.25">
      <c r="S1579" s="24"/>
    </row>
    <row r="1580" ht="11.25">
      <c r="S1580" s="24"/>
    </row>
    <row r="1581" ht="11.25">
      <c r="S1581" s="24"/>
    </row>
    <row r="1582" ht="11.25">
      <c r="S1582" s="24"/>
    </row>
    <row r="1583" ht="11.25">
      <c r="S1583" s="24"/>
    </row>
    <row r="1584" ht="11.25">
      <c r="S1584" s="24"/>
    </row>
    <row r="1585" ht="11.25">
      <c r="S1585" s="24"/>
    </row>
    <row r="1586" ht="11.25">
      <c r="S1586" s="24"/>
    </row>
    <row r="1587" ht="11.25">
      <c r="S1587" s="24"/>
    </row>
    <row r="1588" ht="11.25">
      <c r="S1588" s="24"/>
    </row>
    <row r="1589" ht="11.25">
      <c r="S1589" s="24"/>
    </row>
    <row r="1590" ht="11.25">
      <c r="S1590" s="24"/>
    </row>
    <row r="1591" ht="11.25">
      <c r="S1591" s="24"/>
    </row>
    <row r="1592" ht="11.25">
      <c r="S1592" s="24"/>
    </row>
    <row r="1593" ht="11.25">
      <c r="S1593" s="24"/>
    </row>
    <row r="1594" ht="11.25">
      <c r="S1594" s="24"/>
    </row>
    <row r="1595" ht="11.25">
      <c r="S1595" s="24"/>
    </row>
    <row r="1596" ht="11.25">
      <c r="S1596" s="24"/>
    </row>
    <row r="1597" ht="11.25">
      <c r="S1597" s="24"/>
    </row>
    <row r="1598" ht="11.25">
      <c r="S1598" s="24"/>
    </row>
    <row r="1599" ht="11.25">
      <c r="S1599" s="24"/>
    </row>
    <row r="1600" ht="11.25">
      <c r="S1600" s="24"/>
    </row>
    <row r="1601" ht="11.25">
      <c r="S1601" s="24"/>
    </row>
    <row r="1602" ht="11.25">
      <c r="S1602" s="24"/>
    </row>
    <row r="1603" ht="11.25">
      <c r="S1603" s="24"/>
    </row>
    <row r="1604" ht="11.25">
      <c r="S1604" s="24"/>
    </row>
    <row r="1605" ht="11.25">
      <c r="S1605" s="24"/>
    </row>
    <row r="1606" ht="11.25">
      <c r="S1606" s="24"/>
    </row>
    <row r="1607" ht="11.25">
      <c r="S1607" s="24"/>
    </row>
    <row r="1608" ht="11.25">
      <c r="S1608" s="24"/>
    </row>
    <row r="1609" ht="11.25">
      <c r="S1609" s="24"/>
    </row>
    <row r="1610" ht="11.25">
      <c r="S1610" s="24"/>
    </row>
    <row r="1611" ht="11.25">
      <c r="S1611" s="24"/>
    </row>
    <row r="1612" ht="11.25">
      <c r="S1612" s="24"/>
    </row>
    <row r="1613" ht="11.25">
      <c r="S1613" s="24"/>
    </row>
    <row r="1614" ht="11.25">
      <c r="S1614" s="24"/>
    </row>
    <row r="1615" ht="11.25">
      <c r="S1615" s="24"/>
    </row>
    <row r="1616" ht="11.25">
      <c r="S1616" s="24"/>
    </row>
    <row r="1617" ht="11.25">
      <c r="S1617" s="24"/>
    </row>
    <row r="1618" ht="11.25">
      <c r="S1618" s="24"/>
    </row>
    <row r="1619" ht="11.25">
      <c r="S1619" s="24"/>
    </row>
    <row r="1620" ht="11.25">
      <c r="S1620" s="24"/>
    </row>
    <row r="1621" ht="11.25">
      <c r="S1621" s="24"/>
    </row>
    <row r="1622" ht="11.25">
      <c r="S1622" s="24"/>
    </row>
    <row r="1623" ht="11.25">
      <c r="S1623" s="24"/>
    </row>
    <row r="1624" ht="11.25">
      <c r="S1624" s="24"/>
    </row>
    <row r="1625" ht="11.25">
      <c r="S1625" s="24"/>
    </row>
    <row r="1626" ht="11.25">
      <c r="S1626" s="24"/>
    </row>
    <row r="1627" ht="11.25">
      <c r="S1627" s="24"/>
    </row>
    <row r="1628" ht="11.25">
      <c r="S1628" s="24"/>
    </row>
    <row r="1629" ht="11.25">
      <c r="S1629" s="24"/>
    </row>
    <row r="1630" ht="11.25">
      <c r="S1630" s="24"/>
    </row>
    <row r="1631" ht="11.25">
      <c r="S1631" s="24"/>
    </row>
    <row r="1632" ht="11.25">
      <c r="S1632" s="24"/>
    </row>
    <row r="1633" ht="11.25">
      <c r="S1633" s="24"/>
    </row>
    <row r="1634" ht="11.25">
      <c r="S1634" s="24"/>
    </row>
    <row r="1635" ht="11.25">
      <c r="S1635" s="24"/>
    </row>
    <row r="1636" ht="11.25">
      <c r="S1636" s="24"/>
    </row>
    <row r="1637" ht="11.25">
      <c r="S1637" s="24"/>
    </row>
    <row r="1638" ht="11.25">
      <c r="S1638" s="24"/>
    </row>
    <row r="1639" ht="11.25">
      <c r="S1639" s="24"/>
    </row>
    <row r="1640" ht="11.25">
      <c r="S1640" s="24"/>
    </row>
    <row r="1641" ht="11.25">
      <c r="S1641" s="24"/>
    </row>
    <row r="1642" ht="11.25">
      <c r="S1642" s="24"/>
    </row>
    <row r="1643" ht="11.25">
      <c r="S1643" s="24"/>
    </row>
    <row r="1644" ht="11.25">
      <c r="S1644" s="24"/>
    </row>
    <row r="1645" ht="11.25">
      <c r="S1645" s="24"/>
    </row>
    <row r="1646" ht="11.25">
      <c r="S1646" s="24"/>
    </row>
    <row r="1647" ht="11.25">
      <c r="S1647" s="24"/>
    </row>
    <row r="1648" ht="11.25">
      <c r="S1648" s="24"/>
    </row>
    <row r="1649" ht="11.25">
      <c r="S1649" s="24"/>
    </row>
    <row r="1650" ht="11.25">
      <c r="S1650" s="24"/>
    </row>
    <row r="1651" ht="11.25">
      <c r="S1651" s="24"/>
    </row>
    <row r="1652" ht="11.25">
      <c r="S1652" s="24"/>
    </row>
    <row r="1653" ht="11.25">
      <c r="S1653" s="24"/>
    </row>
    <row r="1654" ht="11.25">
      <c r="S1654" s="24"/>
    </row>
    <row r="1655" ht="11.25">
      <c r="S1655" s="24"/>
    </row>
    <row r="1656" ht="11.25">
      <c r="S1656" s="24"/>
    </row>
    <row r="1657" ht="11.25">
      <c r="S1657" s="24"/>
    </row>
    <row r="1658" ht="11.25">
      <c r="S1658" s="24"/>
    </row>
    <row r="1659" ht="11.25">
      <c r="S1659" s="24"/>
    </row>
    <row r="1660" ht="11.25">
      <c r="S1660" s="24"/>
    </row>
    <row r="1661" ht="11.25">
      <c r="S1661" s="24"/>
    </row>
    <row r="1662" ht="11.25">
      <c r="S1662" s="24"/>
    </row>
    <row r="1663" ht="11.25">
      <c r="S1663" s="24"/>
    </row>
    <row r="1664" ht="11.25">
      <c r="S1664" s="24"/>
    </row>
    <row r="1665" ht="11.25">
      <c r="S1665" s="24"/>
    </row>
    <row r="1666" ht="11.25">
      <c r="S1666" s="24"/>
    </row>
    <row r="1667" ht="11.25">
      <c r="S1667" s="24"/>
    </row>
    <row r="1668" ht="11.25">
      <c r="S1668" s="24"/>
    </row>
    <row r="1669" ht="11.25">
      <c r="S1669" s="24"/>
    </row>
    <row r="1670" ht="11.25">
      <c r="S1670" s="24"/>
    </row>
    <row r="1671" ht="11.25">
      <c r="S1671" s="24"/>
    </row>
    <row r="1672" ht="11.25">
      <c r="S1672" s="24"/>
    </row>
    <row r="1673" ht="11.25">
      <c r="S1673" s="24"/>
    </row>
    <row r="1674" ht="11.25">
      <c r="S1674" s="24"/>
    </row>
    <row r="1675" ht="11.25">
      <c r="S1675" s="24"/>
    </row>
    <row r="1676" ht="11.25">
      <c r="S1676" s="24"/>
    </row>
    <row r="1677" ht="11.25">
      <c r="S1677" s="24"/>
    </row>
    <row r="1678" ht="11.25">
      <c r="S1678" s="24"/>
    </row>
    <row r="1679" ht="11.25">
      <c r="S1679" s="24"/>
    </row>
    <row r="1680" ht="11.25">
      <c r="S1680" s="24"/>
    </row>
    <row r="1681" ht="11.25">
      <c r="S1681" s="24"/>
    </row>
    <row r="1682" ht="11.25">
      <c r="S1682" s="24"/>
    </row>
    <row r="1683" ht="11.25">
      <c r="S1683" s="24"/>
    </row>
    <row r="1684" ht="11.25">
      <c r="S1684" s="24"/>
    </row>
    <row r="1685" ht="11.25">
      <c r="S1685" s="24"/>
    </row>
    <row r="1686" ht="11.25">
      <c r="S1686" s="24"/>
    </row>
    <row r="1687" ht="11.25">
      <c r="S1687" s="24"/>
    </row>
    <row r="1688" ht="11.25">
      <c r="S1688" s="24"/>
    </row>
    <row r="1689" ht="11.25">
      <c r="S1689" s="24"/>
    </row>
    <row r="1690" ht="11.25">
      <c r="S1690" s="24"/>
    </row>
    <row r="1691" ht="11.25">
      <c r="S1691" s="24"/>
    </row>
    <row r="1692" ht="11.25">
      <c r="S1692" s="24"/>
    </row>
    <row r="1693" ht="11.25">
      <c r="S1693" s="24"/>
    </row>
    <row r="1694" ht="11.25">
      <c r="S1694" s="24"/>
    </row>
    <row r="1695" ht="11.25">
      <c r="S1695" s="24"/>
    </row>
    <row r="1696" ht="11.25">
      <c r="S1696" s="24"/>
    </row>
    <row r="1697" ht="11.25">
      <c r="S1697" s="24"/>
    </row>
    <row r="1698" ht="11.25">
      <c r="S1698" s="24"/>
    </row>
    <row r="1699" ht="11.25">
      <c r="S1699" s="24"/>
    </row>
    <row r="1700" ht="11.25">
      <c r="S1700" s="24"/>
    </row>
    <row r="1701" ht="11.25">
      <c r="S1701" s="24"/>
    </row>
    <row r="1702" ht="11.25">
      <c r="S1702" s="24"/>
    </row>
    <row r="1703" ht="11.25">
      <c r="S1703" s="24"/>
    </row>
    <row r="1704" ht="11.25">
      <c r="S1704" s="24"/>
    </row>
    <row r="1705" ht="11.25">
      <c r="S1705" s="24"/>
    </row>
    <row r="1706" ht="11.25">
      <c r="S1706" s="24"/>
    </row>
    <row r="1707" ht="11.25">
      <c r="S1707" s="24"/>
    </row>
    <row r="1708" ht="11.25">
      <c r="S1708" s="24"/>
    </row>
    <row r="1709" ht="11.25">
      <c r="S1709" s="24"/>
    </row>
    <row r="1710" ht="11.25">
      <c r="S1710" s="24"/>
    </row>
    <row r="1711" ht="11.25">
      <c r="S1711" s="24"/>
    </row>
    <row r="1712" ht="11.25">
      <c r="S1712" s="24"/>
    </row>
    <row r="1713" ht="11.25">
      <c r="S1713" s="24"/>
    </row>
    <row r="1714" ht="11.25">
      <c r="S1714" s="24"/>
    </row>
    <row r="1715" ht="11.25">
      <c r="S1715" s="24"/>
    </row>
    <row r="1716" ht="11.25">
      <c r="S1716" s="24"/>
    </row>
    <row r="1717" ht="11.25">
      <c r="S1717" s="24"/>
    </row>
    <row r="1718" ht="11.25">
      <c r="S1718" s="24"/>
    </row>
    <row r="1719" ht="11.25">
      <c r="S1719" s="24"/>
    </row>
    <row r="1720" ht="11.25">
      <c r="S1720" s="24"/>
    </row>
    <row r="1721" ht="11.25">
      <c r="S1721" s="24"/>
    </row>
    <row r="1722" ht="11.25">
      <c r="S1722" s="24"/>
    </row>
    <row r="1723" ht="11.25">
      <c r="S1723" s="24"/>
    </row>
    <row r="1724" ht="11.25">
      <c r="S1724" s="24"/>
    </row>
    <row r="1725" ht="11.25">
      <c r="S1725" s="24"/>
    </row>
    <row r="1726" ht="11.25">
      <c r="S1726" s="24"/>
    </row>
    <row r="1727" ht="11.25">
      <c r="S1727" s="24"/>
    </row>
    <row r="1728" ht="11.25">
      <c r="S1728" s="24"/>
    </row>
    <row r="1729" ht="11.25">
      <c r="S1729" s="24"/>
    </row>
    <row r="1730" ht="11.25">
      <c r="S1730" s="24"/>
    </row>
    <row r="1731" ht="11.25">
      <c r="S1731" s="24"/>
    </row>
    <row r="1732" ht="11.25">
      <c r="S1732" s="24"/>
    </row>
    <row r="1733" ht="11.25">
      <c r="S1733" s="24"/>
    </row>
    <row r="1734" ht="11.25">
      <c r="S1734" s="24"/>
    </row>
    <row r="1735" ht="11.25">
      <c r="S1735" s="24"/>
    </row>
    <row r="1736" ht="11.25">
      <c r="S1736" s="24"/>
    </row>
    <row r="1737" ht="11.25">
      <c r="S1737" s="24"/>
    </row>
    <row r="1738" ht="11.25">
      <c r="S1738" s="24"/>
    </row>
    <row r="1739" ht="11.25">
      <c r="S1739" s="24"/>
    </row>
    <row r="1740" ht="11.25">
      <c r="S1740" s="24"/>
    </row>
    <row r="1741" ht="11.25">
      <c r="S1741" s="24"/>
    </row>
    <row r="1742" ht="11.25">
      <c r="S1742" s="24"/>
    </row>
    <row r="1743" ht="11.25">
      <c r="S1743" s="24"/>
    </row>
    <row r="1744" ht="11.25">
      <c r="S1744" s="24"/>
    </row>
    <row r="1745" ht="11.25">
      <c r="S1745" s="24"/>
    </row>
    <row r="1746" ht="11.25">
      <c r="S1746" s="24"/>
    </row>
    <row r="1747" ht="11.25">
      <c r="S1747" s="24"/>
    </row>
    <row r="1748" ht="11.25">
      <c r="S1748" s="24"/>
    </row>
    <row r="1749" ht="11.25">
      <c r="S1749" s="24"/>
    </row>
    <row r="1750" ht="11.25">
      <c r="S1750" s="24"/>
    </row>
    <row r="1751" ht="11.25">
      <c r="S1751" s="24"/>
    </row>
    <row r="1752" ht="11.25">
      <c r="S1752" s="24"/>
    </row>
    <row r="1753" ht="11.25">
      <c r="S1753" s="24"/>
    </row>
    <row r="1754" ht="11.25">
      <c r="S1754" s="24"/>
    </row>
    <row r="1755" ht="11.25">
      <c r="S1755" s="24"/>
    </row>
    <row r="1756" ht="11.25">
      <c r="S1756" s="24"/>
    </row>
    <row r="1757" ht="11.25">
      <c r="S1757" s="24"/>
    </row>
    <row r="1758" ht="11.25">
      <c r="S1758" s="24"/>
    </row>
    <row r="1759" ht="11.25">
      <c r="S1759" s="24"/>
    </row>
    <row r="1760" ht="11.25">
      <c r="S1760" s="24"/>
    </row>
    <row r="1761" ht="11.25">
      <c r="S1761" s="24"/>
    </row>
    <row r="1762" ht="11.25">
      <c r="S1762" s="24"/>
    </row>
    <row r="1763" ht="11.25">
      <c r="S1763" s="24"/>
    </row>
    <row r="1764" ht="11.25">
      <c r="S1764" s="24"/>
    </row>
    <row r="1765" ht="11.25">
      <c r="S1765" s="24"/>
    </row>
    <row r="1766" ht="11.25">
      <c r="S1766" s="24"/>
    </row>
    <row r="1767" ht="11.25">
      <c r="S1767" s="24"/>
    </row>
    <row r="1768" ht="11.25">
      <c r="S1768" s="24"/>
    </row>
    <row r="1769" ht="11.25">
      <c r="S1769" s="24"/>
    </row>
    <row r="1770" ht="11.25">
      <c r="S1770" s="24"/>
    </row>
    <row r="1771" ht="11.25">
      <c r="S1771" s="24"/>
    </row>
    <row r="1772" ht="11.25">
      <c r="S1772" s="24"/>
    </row>
    <row r="1773" ht="11.25">
      <c r="S1773" s="24"/>
    </row>
    <row r="1774" ht="11.25">
      <c r="S1774" s="24"/>
    </row>
    <row r="1775" ht="11.25">
      <c r="S1775" s="24"/>
    </row>
    <row r="1776" ht="11.25">
      <c r="S1776" s="24"/>
    </row>
    <row r="1777" ht="11.25">
      <c r="S1777" s="24"/>
    </row>
    <row r="1778" ht="11.25">
      <c r="S1778" s="24"/>
    </row>
    <row r="1779" ht="11.25">
      <c r="S1779" s="24"/>
    </row>
    <row r="1780" ht="11.25">
      <c r="S1780" s="24"/>
    </row>
    <row r="1781" ht="11.25">
      <c r="S1781" s="24"/>
    </row>
    <row r="1782" ht="11.25">
      <c r="S1782" s="24"/>
    </row>
    <row r="1783" ht="11.25">
      <c r="S1783" s="24"/>
    </row>
    <row r="1784" ht="11.25">
      <c r="S1784" s="24"/>
    </row>
    <row r="1785" ht="11.25">
      <c r="S1785" s="24"/>
    </row>
    <row r="1786" ht="11.25">
      <c r="S1786" s="24"/>
    </row>
    <row r="1787" ht="11.25">
      <c r="S1787" s="24"/>
    </row>
    <row r="1788" ht="11.25">
      <c r="S1788" s="24"/>
    </row>
    <row r="1789" ht="11.25">
      <c r="S1789" s="24"/>
    </row>
    <row r="1790" ht="11.25">
      <c r="S1790" s="24"/>
    </row>
    <row r="1791" ht="11.25">
      <c r="S1791" s="24"/>
    </row>
    <row r="1792" ht="11.25">
      <c r="S1792" s="24"/>
    </row>
    <row r="1793" ht="11.25">
      <c r="S1793" s="24"/>
    </row>
    <row r="1794" ht="11.25">
      <c r="S1794" s="24"/>
    </row>
    <row r="1795" ht="11.25">
      <c r="S1795" s="24"/>
    </row>
    <row r="1796" ht="11.25">
      <c r="S1796" s="24"/>
    </row>
    <row r="1797" ht="11.25">
      <c r="S1797" s="24"/>
    </row>
    <row r="1798" ht="11.25">
      <c r="S1798" s="24"/>
    </row>
    <row r="1799" ht="11.25">
      <c r="S1799" s="24"/>
    </row>
    <row r="1800" ht="11.25">
      <c r="S1800" s="24"/>
    </row>
    <row r="1801" ht="11.25">
      <c r="S1801" s="24"/>
    </row>
    <row r="1802" ht="11.25">
      <c r="S1802" s="24"/>
    </row>
    <row r="1803" ht="11.25">
      <c r="S1803" s="24"/>
    </row>
    <row r="1804" ht="11.25">
      <c r="S1804" s="24"/>
    </row>
    <row r="1805" ht="11.25">
      <c r="S1805" s="24"/>
    </row>
    <row r="1806" ht="11.25">
      <c r="S1806" s="24"/>
    </row>
    <row r="1807" ht="11.25">
      <c r="S1807" s="24"/>
    </row>
    <row r="1808" ht="11.25">
      <c r="S1808" s="24"/>
    </row>
    <row r="1809" ht="11.25">
      <c r="S1809" s="24"/>
    </row>
    <row r="1810" ht="11.25">
      <c r="S1810" s="24"/>
    </row>
    <row r="1811" ht="11.25">
      <c r="S1811" s="24"/>
    </row>
    <row r="1812" ht="11.25">
      <c r="S1812" s="24"/>
    </row>
    <row r="1813" ht="11.25">
      <c r="S1813" s="24"/>
    </row>
    <row r="1814" ht="11.25">
      <c r="S1814" s="24"/>
    </row>
    <row r="1815" ht="11.25">
      <c r="S1815" s="24"/>
    </row>
    <row r="1816" ht="11.25">
      <c r="S1816" s="24"/>
    </row>
    <row r="1817" ht="11.25">
      <c r="S1817" s="24"/>
    </row>
    <row r="1818" ht="11.25">
      <c r="S1818" s="24"/>
    </row>
    <row r="1819" ht="11.25">
      <c r="S1819" s="24"/>
    </row>
    <row r="1820" ht="11.25">
      <c r="S1820" s="24"/>
    </row>
    <row r="1821" ht="11.25">
      <c r="S1821" s="24"/>
    </row>
    <row r="1822" ht="11.25">
      <c r="S1822" s="24"/>
    </row>
    <row r="1823" ht="11.25">
      <c r="S1823" s="24"/>
    </row>
    <row r="1824" ht="11.25">
      <c r="S1824" s="24"/>
    </row>
    <row r="1825" ht="11.25">
      <c r="S1825" s="24"/>
    </row>
    <row r="1826" ht="11.25">
      <c r="S1826" s="24"/>
    </row>
    <row r="1827" ht="11.25">
      <c r="S1827" s="24"/>
    </row>
    <row r="1828" ht="11.25">
      <c r="S1828" s="24"/>
    </row>
    <row r="1829" ht="11.25">
      <c r="S1829" s="24"/>
    </row>
    <row r="1830" ht="11.25">
      <c r="S1830" s="24"/>
    </row>
    <row r="1831" ht="11.25">
      <c r="S1831" s="24"/>
    </row>
    <row r="1832" ht="11.25">
      <c r="S1832" s="24"/>
    </row>
    <row r="1833" ht="11.25">
      <c r="S1833" s="24"/>
    </row>
    <row r="1834" ht="11.25">
      <c r="S1834" s="24"/>
    </row>
    <row r="1835" ht="11.25">
      <c r="S1835" s="24"/>
    </row>
    <row r="1836" ht="11.25">
      <c r="S1836" s="24"/>
    </row>
    <row r="1837" ht="11.25">
      <c r="S1837" s="24"/>
    </row>
    <row r="1838" ht="11.25">
      <c r="S1838" s="24"/>
    </row>
    <row r="1839" ht="11.25">
      <c r="S1839" s="24"/>
    </row>
    <row r="1840" ht="11.25">
      <c r="S1840" s="24"/>
    </row>
    <row r="1841" ht="11.25">
      <c r="S1841" s="24"/>
    </row>
    <row r="1842" ht="11.25">
      <c r="S1842" s="24"/>
    </row>
    <row r="1843" ht="11.25">
      <c r="S1843" s="24"/>
    </row>
    <row r="1844" ht="11.25">
      <c r="S1844" s="24"/>
    </row>
    <row r="1845" ht="11.25">
      <c r="S1845" s="24"/>
    </row>
    <row r="1846" ht="11.25">
      <c r="S1846" s="24"/>
    </row>
    <row r="1847" ht="11.25">
      <c r="S1847" s="24"/>
    </row>
    <row r="1848" ht="11.25">
      <c r="S1848" s="24"/>
    </row>
    <row r="1849" ht="11.25">
      <c r="S1849" s="24"/>
    </row>
    <row r="1850" ht="11.25">
      <c r="S1850" s="24"/>
    </row>
    <row r="1851" ht="11.25">
      <c r="S1851" s="24"/>
    </row>
    <row r="1852" ht="11.25">
      <c r="S1852" s="24"/>
    </row>
    <row r="1853" ht="11.25">
      <c r="S1853" s="24"/>
    </row>
    <row r="1854" ht="11.25">
      <c r="S1854" s="24"/>
    </row>
    <row r="1855" ht="11.25">
      <c r="S1855" s="24"/>
    </row>
    <row r="1856" ht="11.25">
      <c r="S1856" s="24"/>
    </row>
    <row r="1857" ht="11.25">
      <c r="S1857" s="24"/>
    </row>
    <row r="1858" ht="11.25">
      <c r="S1858" s="24"/>
    </row>
    <row r="1859" ht="11.25">
      <c r="S1859" s="24"/>
    </row>
    <row r="1860" ht="11.25">
      <c r="S1860" s="24"/>
    </row>
    <row r="1861" ht="11.25">
      <c r="S1861" s="24"/>
    </row>
    <row r="1862" ht="11.25">
      <c r="S1862" s="24"/>
    </row>
    <row r="1863" ht="11.25">
      <c r="S1863" s="24"/>
    </row>
    <row r="1864" ht="11.25">
      <c r="S1864" s="24"/>
    </row>
    <row r="1865" ht="11.25">
      <c r="S1865" s="24"/>
    </row>
    <row r="1866" ht="11.25">
      <c r="S1866" s="24"/>
    </row>
    <row r="1867" ht="11.25">
      <c r="S1867" s="24"/>
    </row>
    <row r="1868" ht="11.25">
      <c r="S1868" s="24"/>
    </row>
    <row r="1869" ht="11.25">
      <c r="S1869" s="24"/>
    </row>
    <row r="1870" ht="11.25">
      <c r="S1870" s="24"/>
    </row>
    <row r="1871" ht="11.25">
      <c r="S1871" s="24"/>
    </row>
    <row r="1872" ht="11.25">
      <c r="S1872" s="24"/>
    </row>
    <row r="1873" ht="11.25">
      <c r="S1873" s="24"/>
    </row>
    <row r="1874" ht="11.25">
      <c r="S1874" s="24"/>
    </row>
    <row r="1875" ht="11.25">
      <c r="S1875" s="24"/>
    </row>
    <row r="1876" ht="11.25">
      <c r="S1876" s="24"/>
    </row>
    <row r="1877" ht="11.25">
      <c r="S1877" s="24"/>
    </row>
    <row r="1878" ht="11.25">
      <c r="S1878" s="24"/>
    </row>
    <row r="1879" ht="11.25">
      <c r="S1879" s="24"/>
    </row>
    <row r="1880" ht="11.25">
      <c r="S1880" s="24"/>
    </row>
    <row r="1881" ht="11.25">
      <c r="S1881" s="24"/>
    </row>
    <row r="1882" ht="11.25">
      <c r="S1882" s="24"/>
    </row>
    <row r="1883" ht="11.25">
      <c r="S1883" s="24"/>
    </row>
    <row r="1884" ht="11.25">
      <c r="S1884" s="24"/>
    </row>
    <row r="1885" ht="11.25">
      <c r="S1885" s="24"/>
    </row>
    <row r="1886" ht="11.25">
      <c r="S1886" s="24"/>
    </row>
    <row r="1887" ht="11.25">
      <c r="S1887" s="24"/>
    </row>
    <row r="1888" ht="11.25">
      <c r="S1888" s="24"/>
    </row>
    <row r="1889" ht="11.25">
      <c r="S1889" s="24"/>
    </row>
    <row r="1890" ht="11.25">
      <c r="S1890" s="24"/>
    </row>
    <row r="1891" ht="11.25">
      <c r="S1891" s="24"/>
    </row>
    <row r="1892" ht="11.25">
      <c r="S1892" s="24"/>
    </row>
    <row r="1893" ht="11.25">
      <c r="S1893" s="24"/>
    </row>
    <row r="1894" ht="11.25">
      <c r="S1894" s="24"/>
    </row>
    <row r="1895" ht="11.25">
      <c r="S1895" s="24"/>
    </row>
    <row r="1896" ht="11.25">
      <c r="S1896" s="24"/>
    </row>
    <row r="1897" ht="11.25">
      <c r="S1897" s="24"/>
    </row>
    <row r="1898" ht="11.25">
      <c r="S1898" s="24"/>
    </row>
    <row r="1899" ht="11.25">
      <c r="S1899" s="24"/>
    </row>
    <row r="1900" ht="11.25">
      <c r="S1900" s="24"/>
    </row>
    <row r="1901" ht="11.25">
      <c r="S1901" s="24"/>
    </row>
    <row r="1902" ht="11.25">
      <c r="S1902" s="24"/>
    </row>
    <row r="1903" ht="11.25">
      <c r="S1903" s="24"/>
    </row>
    <row r="1904" ht="11.25">
      <c r="S1904" s="24"/>
    </row>
    <row r="1905" ht="11.25">
      <c r="S1905" s="24"/>
    </row>
    <row r="1906" ht="11.25">
      <c r="S1906" s="24"/>
    </row>
    <row r="1907" ht="11.25">
      <c r="S1907" s="24"/>
    </row>
    <row r="1908" ht="11.25">
      <c r="S1908" s="24"/>
    </row>
    <row r="1909" ht="11.25">
      <c r="S1909" s="24"/>
    </row>
    <row r="1910" ht="11.25">
      <c r="S1910" s="24"/>
    </row>
    <row r="1911" ht="11.25">
      <c r="S1911" s="24"/>
    </row>
    <row r="1912" ht="11.25">
      <c r="S1912" s="24"/>
    </row>
    <row r="1913" ht="11.25">
      <c r="S1913" s="24"/>
    </row>
    <row r="1914" ht="11.25">
      <c r="S1914" s="24"/>
    </row>
    <row r="1915" ht="11.25">
      <c r="S1915" s="24"/>
    </row>
    <row r="1916" ht="11.25">
      <c r="S1916" s="24"/>
    </row>
    <row r="1917" ht="11.25">
      <c r="S1917" s="24"/>
    </row>
    <row r="1918" ht="11.25">
      <c r="S1918" s="24"/>
    </row>
    <row r="1919" ht="11.25">
      <c r="S1919" s="24"/>
    </row>
    <row r="1920" ht="11.25">
      <c r="S1920" s="24"/>
    </row>
    <row r="1921" ht="11.25">
      <c r="S1921" s="24"/>
    </row>
    <row r="1922" ht="11.25">
      <c r="S1922" s="24"/>
    </row>
    <row r="1923" ht="11.25">
      <c r="S1923" s="24"/>
    </row>
    <row r="1924" ht="11.25">
      <c r="S1924" s="24"/>
    </row>
    <row r="1925" ht="11.25">
      <c r="S1925" s="24"/>
    </row>
    <row r="1926" ht="11.25">
      <c r="S1926" s="24"/>
    </row>
    <row r="1927" ht="11.25">
      <c r="S1927" s="24"/>
    </row>
    <row r="1928" ht="11.25">
      <c r="S1928" s="24"/>
    </row>
    <row r="1929" ht="11.25">
      <c r="S1929" s="24"/>
    </row>
    <row r="1930" ht="11.25">
      <c r="S1930" s="24"/>
    </row>
    <row r="1931" ht="11.25">
      <c r="S1931" s="24"/>
    </row>
    <row r="1932" ht="11.25">
      <c r="S1932" s="24"/>
    </row>
    <row r="1933" ht="11.25">
      <c r="S1933" s="24"/>
    </row>
    <row r="1934" ht="11.25">
      <c r="S1934" s="24"/>
    </row>
    <row r="1935" ht="11.25">
      <c r="S1935" s="24"/>
    </row>
    <row r="1936" ht="11.25">
      <c r="S1936" s="24"/>
    </row>
    <row r="1937" ht="11.25">
      <c r="S1937" s="24"/>
    </row>
    <row r="1938" ht="11.25">
      <c r="S1938" s="24"/>
    </row>
    <row r="1939" ht="11.25">
      <c r="S1939" s="24"/>
    </row>
    <row r="1940" ht="11.25">
      <c r="S1940" s="24"/>
    </row>
    <row r="1941" ht="11.25">
      <c r="S1941" s="24"/>
    </row>
    <row r="1942" ht="11.25">
      <c r="S1942" s="24"/>
    </row>
    <row r="1943" ht="11.25">
      <c r="S1943" s="24"/>
    </row>
    <row r="1944" ht="11.25">
      <c r="S1944" s="24"/>
    </row>
    <row r="1945" ht="11.25">
      <c r="S1945" s="24"/>
    </row>
    <row r="1946" ht="11.25">
      <c r="S1946" s="24"/>
    </row>
    <row r="1947" ht="11.25">
      <c r="S1947" s="24"/>
    </row>
    <row r="1948" ht="11.25">
      <c r="S1948" s="24"/>
    </row>
    <row r="1949" ht="11.25">
      <c r="S1949" s="24"/>
    </row>
    <row r="1950" ht="11.25">
      <c r="S1950" s="24"/>
    </row>
    <row r="1951" ht="11.25">
      <c r="S1951" s="24"/>
    </row>
    <row r="1952" ht="11.25">
      <c r="S1952" s="24"/>
    </row>
    <row r="1953" ht="11.25">
      <c r="S1953" s="24"/>
    </row>
    <row r="1954" ht="11.25">
      <c r="S1954" s="24"/>
    </row>
    <row r="1955" ht="11.25">
      <c r="S1955" s="24"/>
    </row>
    <row r="1956" ht="11.25">
      <c r="S1956" s="24"/>
    </row>
    <row r="1957" ht="11.25">
      <c r="S1957" s="24"/>
    </row>
    <row r="1958" ht="11.25">
      <c r="S1958" s="24"/>
    </row>
    <row r="1959" ht="11.25">
      <c r="S1959" s="24"/>
    </row>
    <row r="1960" ht="11.25">
      <c r="S1960" s="24"/>
    </row>
    <row r="1961" ht="11.25">
      <c r="S1961" s="24"/>
    </row>
    <row r="1962" ht="11.25">
      <c r="S1962" s="24"/>
    </row>
    <row r="1963" ht="11.25">
      <c r="S1963" s="24"/>
    </row>
    <row r="1964" ht="11.25">
      <c r="S1964" s="24"/>
    </row>
    <row r="1965" ht="11.25">
      <c r="S1965" s="24"/>
    </row>
    <row r="1966" ht="11.25">
      <c r="S1966" s="24"/>
    </row>
    <row r="1967" ht="11.25">
      <c r="S1967" s="24"/>
    </row>
    <row r="1968" ht="11.25">
      <c r="S1968" s="24"/>
    </row>
    <row r="1969" ht="11.25">
      <c r="S1969" s="24"/>
    </row>
    <row r="1970" ht="11.25">
      <c r="S1970" s="24"/>
    </row>
    <row r="1971" ht="11.25">
      <c r="S1971" s="24"/>
    </row>
    <row r="1972" ht="11.25">
      <c r="S1972" s="24"/>
    </row>
    <row r="1973" ht="11.25">
      <c r="S1973" s="24"/>
    </row>
    <row r="1974" ht="11.25">
      <c r="S1974" s="24"/>
    </row>
    <row r="1975" ht="11.25">
      <c r="S1975" s="24"/>
    </row>
    <row r="1976" ht="11.25">
      <c r="S1976" s="24"/>
    </row>
    <row r="1977" ht="11.25">
      <c r="S1977" s="24"/>
    </row>
    <row r="1978" ht="11.25">
      <c r="S1978" s="24"/>
    </row>
    <row r="1979" ht="11.25">
      <c r="S1979" s="24"/>
    </row>
    <row r="1980" ht="11.25">
      <c r="S1980" s="24"/>
    </row>
    <row r="1981" ht="11.25">
      <c r="S1981" s="24"/>
    </row>
    <row r="1982" ht="11.25">
      <c r="S1982" s="24"/>
    </row>
    <row r="1983" ht="11.25">
      <c r="S1983" s="24"/>
    </row>
    <row r="1984" ht="11.25">
      <c r="S1984" s="24"/>
    </row>
    <row r="1985" ht="11.25">
      <c r="S1985" s="24"/>
    </row>
    <row r="1986" ht="11.25">
      <c r="S1986" s="24"/>
    </row>
    <row r="1987" ht="11.25">
      <c r="S1987" s="24"/>
    </row>
    <row r="1988" ht="11.25">
      <c r="S1988" s="24"/>
    </row>
    <row r="1989" ht="11.25">
      <c r="S1989" s="24"/>
    </row>
    <row r="1990" ht="11.25">
      <c r="S1990" s="24"/>
    </row>
    <row r="1991" ht="11.25">
      <c r="S1991" s="24"/>
    </row>
    <row r="1992" ht="11.25">
      <c r="S1992" s="24"/>
    </row>
    <row r="1993" ht="11.25">
      <c r="S1993" s="24"/>
    </row>
    <row r="1994" ht="11.25">
      <c r="S1994" s="24"/>
    </row>
    <row r="1995" ht="11.25">
      <c r="S1995" s="24"/>
    </row>
    <row r="1996" ht="11.25">
      <c r="S1996" s="24"/>
    </row>
    <row r="1997" ht="11.25">
      <c r="S1997" s="24"/>
    </row>
    <row r="1998" ht="11.25">
      <c r="S1998" s="24"/>
    </row>
    <row r="1999" ht="11.25">
      <c r="S1999" s="24"/>
    </row>
    <row r="2000" ht="11.25">
      <c r="S2000" s="24"/>
    </row>
    <row r="2001" ht="11.25">
      <c r="S2001" s="24"/>
    </row>
    <row r="2002" ht="11.25">
      <c r="S2002" s="24"/>
    </row>
    <row r="2003" ht="11.25">
      <c r="S2003" s="24"/>
    </row>
    <row r="2004" ht="11.25">
      <c r="S2004" s="24"/>
    </row>
    <row r="2005" ht="11.25">
      <c r="S2005" s="24"/>
    </row>
    <row r="2006" ht="11.25">
      <c r="S2006" s="24"/>
    </row>
    <row r="2007" ht="11.25">
      <c r="S2007" s="24"/>
    </row>
    <row r="2008" ht="11.25">
      <c r="S2008" s="24"/>
    </row>
    <row r="2009" ht="11.25">
      <c r="S2009" s="24"/>
    </row>
    <row r="2010" ht="11.25">
      <c r="S2010" s="24"/>
    </row>
    <row r="2011" ht="11.25">
      <c r="S2011" s="24"/>
    </row>
    <row r="2012" ht="11.25">
      <c r="S2012" s="24"/>
    </row>
    <row r="2013" ht="11.25">
      <c r="S2013" s="24"/>
    </row>
    <row r="2014" ht="11.25">
      <c r="S2014" s="24"/>
    </row>
    <row r="2015" ht="11.25">
      <c r="S2015" s="24"/>
    </row>
    <row r="2016" ht="11.25">
      <c r="S2016" s="24"/>
    </row>
    <row r="2017" ht="11.25">
      <c r="S2017" s="24"/>
    </row>
    <row r="2018" ht="11.25">
      <c r="S2018" s="24"/>
    </row>
    <row r="2019" ht="11.25">
      <c r="S2019" s="24"/>
    </row>
    <row r="2020" ht="11.25">
      <c r="S2020" s="24"/>
    </row>
    <row r="2021" ht="11.25">
      <c r="S2021" s="24"/>
    </row>
    <row r="2022" ht="11.25">
      <c r="S2022" s="24"/>
    </row>
    <row r="2023" ht="11.25">
      <c r="S2023" s="24"/>
    </row>
    <row r="2024" ht="11.25">
      <c r="S2024" s="24"/>
    </row>
    <row r="2025" ht="11.25">
      <c r="S2025" s="24"/>
    </row>
    <row r="2026" ht="11.25">
      <c r="S2026" s="24"/>
    </row>
    <row r="2027" ht="11.25">
      <c r="S2027" s="24"/>
    </row>
    <row r="2028" ht="11.25">
      <c r="S2028" s="24"/>
    </row>
    <row r="2029" ht="11.25">
      <c r="S2029" s="24"/>
    </row>
    <row r="2030" ht="11.25">
      <c r="S2030" s="24"/>
    </row>
    <row r="2031" ht="11.25">
      <c r="S2031" s="24"/>
    </row>
    <row r="2032" ht="11.25">
      <c r="S2032" s="24"/>
    </row>
    <row r="2033" ht="11.25">
      <c r="S2033" s="24"/>
    </row>
    <row r="2034" ht="11.25">
      <c r="S2034" s="24"/>
    </row>
    <row r="2035" ht="11.25">
      <c r="S2035" s="24"/>
    </row>
    <row r="2036" ht="11.25">
      <c r="S2036" s="24"/>
    </row>
    <row r="2037" ht="11.25">
      <c r="S2037" s="24"/>
    </row>
    <row r="2038" ht="11.25">
      <c r="S2038" s="24"/>
    </row>
    <row r="2039" ht="11.25">
      <c r="S2039" s="24"/>
    </row>
    <row r="2040" ht="11.25">
      <c r="S2040" s="24"/>
    </row>
    <row r="2041" ht="11.25">
      <c r="S2041" s="24"/>
    </row>
    <row r="2042" ht="11.25">
      <c r="S2042" s="24"/>
    </row>
    <row r="2043" ht="11.25">
      <c r="S2043" s="24"/>
    </row>
    <row r="2044" ht="11.25">
      <c r="S2044" s="24"/>
    </row>
    <row r="2045" ht="11.25">
      <c r="S2045" s="24"/>
    </row>
    <row r="2046" ht="11.25">
      <c r="S2046" s="24"/>
    </row>
    <row r="2047" ht="11.25">
      <c r="S2047" s="24"/>
    </row>
    <row r="2048" ht="11.25">
      <c r="S2048" s="24"/>
    </row>
    <row r="2049" ht="11.25">
      <c r="S2049" s="24"/>
    </row>
    <row r="2050" ht="11.25">
      <c r="S2050" s="24"/>
    </row>
    <row r="2051" ht="11.25">
      <c r="S2051" s="24"/>
    </row>
    <row r="2052" ht="11.25">
      <c r="S2052" s="24"/>
    </row>
    <row r="2053" ht="11.25">
      <c r="S2053" s="24"/>
    </row>
    <row r="2054" ht="11.25">
      <c r="S2054" s="24"/>
    </row>
    <row r="2055" ht="11.25">
      <c r="S2055" s="24"/>
    </row>
    <row r="2056" ht="11.25">
      <c r="S2056" s="24"/>
    </row>
    <row r="2057" ht="11.25">
      <c r="S2057" s="24"/>
    </row>
    <row r="2058" ht="11.25">
      <c r="S2058" s="24"/>
    </row>
    <row r="2059" ht="11.25">
      <c r="S2059" s="24"/>
    </row>
    <row r="2060" ht="11.25">
      <c r="S2060" s="24"/>
    </row>
    <row r="2061" ht="11.25">
      <c r="S2061" s="24"/>
    </row>
    <row r="2062" ht="11.25">
      <c r="S2062" s="24"/>
    </row>
    <row r="2063" ht="11.25">
      <c r="S2063" s="24"/>
    </row>
    <row r="2064" ht="11.25">
      <c r="S2064" s="24"/>
    </row>
    <row r="2065" ht="11.25">
      <c r="S2065" s="24"/>
    </row>
    <row r="2066" ht="11.25">
      <c r="S2066" s="24"/>
    </row>
    <row r="2067" ht="11.25">
      <c r="S2067" s="24"/>
    </row>
    <row r="2068" ht="11.25">
      <c r="S2068" s="24"/>
    </row>
    <row r="2069" ht="11.25">
      <c r="S2069" s="24"/>
    </row>
    <row r="2070" ht="11.25">
      <c r="S2070" s="24"/>
    </row>
    <row r="2071" ht="11.25">
      <c r="S2071" s="24"/>
    </row>
    <row r="2072" ht="11.25">
      <c r="S2072" s="24"/>
    </row>
    <row r="2073" ht="11.25">
      <c r="S2073" s="24"/>
    </row>
    <row r="2074" ht="11.25">
      <c r="S2074" s="24"/>
    </row>
    <row r="2075" ht="11.25">
      <c r="S2075" s="24"/>
    </row>
    <row r="2076" ht="11.25">
      <c r="S2076" s="24"/>
    </row>
    <row r="2077" ht="11.25">
      <c r="S2077" s="24"/>
    </row>
    <row r="2078" ht="11.25">
      <c r="S2078" s="24"/>
    </row>
    <row r="2079" ht="11.25">
      <c r="S2079" s="24"/>
    </row>
    <row r="2080" ht="11.25">
      <c r="S2080" s="24"/>
    </row>
    <row r="2081" ht="11.25">
      <c r="S2081" s="24"/>
    </row>
    <row r="2082" ht="11.25">
      <c r="S2082" s="24"/>
    </row>
    <row r="2083" ht="11.25">
      <c r="S2083" s="24"/>
    </row>
    <row r="2084" ht="11.25">
      <c r="S2084" s="24"/>
    </row>
    <row r="2085" ht="11.25">
      <c r="S2085" s="24"/>
    </row>
    <row r="2086" ht="11.25">
      <c r="S2086" s="24"/>
    </row>
    <row r="2087" ht="11.25">
      <c r="S2087" s="24"/>
    </row>
    <row r="2088" ht="11.25">
      <c r="S2088" s="24"/>
    </row>
    <row r="2089" ht="11.25">
      <c r="S2089" s="24"/>
    </row>
    <row r="2090" ht="11.25">
      <c r="S2090" s="24"/>
    </row>
    <row r="2091" ht="11.25">
      <c r="S2091" s="24"/>
    </row>
    <row r="2092" ht="11.25">
      <c r="S2092" s="24"/>
    </row>
    <row r="2093" ht="11.25">
      <c r="S2093" s="24"/>
    </row>
    <row r="2094" ht="11.25">
      <c r="S2094" s="24"/>
    </row>
    <row r="2095" ht="11.25">
      <c r="S2095" s="24"/>
    </row>
    <row r="2096" ht="11.25">
      <c r="S2096" s="24"/>
    </row>
    <row r="2097" ht="11.25">
      <c r="S2097" s="24"/>
    </row>
    <row r="2098" ht="11.25">
      <c r="S2098" s="24"/>
    </row>
    <row r="2099" ht="11.25">
      <c r="S2099" s="24"/>
    </row>
    <row r="2100" ht="11.25">
      <c r="S2100" s="24"/>
    </row>
    <row r="2101" ht="11.25">
      <c r="S2101" s="24"/>
    </row>
    <row r="2102" ht="11.25">
      <c r="S2102" s="24"/>
    </row>
    <row r="2103" ht="11.25">
      <c r="S2103" s="24"/>
    </row>
    <row r="2104" ht="11.25">
      <c r="S2104" s="24"/>
    </row>
    <row r="2105" ht="11.25">
      <c r="S2105" s="24"/>
    </row>
    <row r="2106" ht="11.25">
      <c r="S2106" s="24"/>
    </row>
    <row r="2107" ht="11.25">
      <c r="S2107" s="24"/>
    </row>
    <row r="2108" ht="11.25">
      <c r="S2108" s="24"/>
    </row>
    <row r="2109" ht="11.25">
      <c r="S2109" s="24"/>
    </row>
    <row r="2110" ht="11.25">
      <c r="S2110" s="24"/>
    </row>
    <row r="2111" ht="11.25">
      <c r="S2111" s="24"/>
    </row>
    <row r="2112" ht="11.25">
      <c r="S2112" s="24"/>
    </row>
    <row r="2113" ht="11.25">
      <c r="S2113" s="24"/>
    </row>
    <row r="2114" ht="11.25">
      <c r="S2114" s="24"/>
    </row>
    <row r="2115" ht="11.25">
      <c r="S2115" s="24"/>
    </row>
    <row r="2116" ht="11.25">
      <c r="S2116" s="24"/>
    </row>
    <row r="2117" ht="11.25">
      <c r="S2117" s="24"/>
    </row>
    <row r="2118" ht="11.25">
      <c r="S2118" s="24"/>
    </row>
    <row r="2119" ht="11.25">
      <c r="S2119" s="24"/>
    </row>
    <row r="2120" ht="11.25">
      <c r="S2120" s="24"/>
    </row>
    <row r="2121" ht="11.25">
      <c r="S2121" s="24"/>
    </row>
    <row r="2122" ht="11.25">
      <c r="S2122" s="24"/>
    </row>
    <row r="2123" ht="11.25">
      <c r="S2123" s="24"/>
    </row>
    <row r="2124" ht="11.25">
      <c r="S2124" s="24"/>
    </row>
    <row r="2125" ht="11.25">
      <c r="S2125" s="24"/>
    </row>
    <row r="2126" ht="11.25">
      <c r="S2126" s="24"/>
    </row>
    <row r="2127" ht="11.25">
      <c r="S2127" s="24"/>
    </row>
    <row r="2128" ht="11.25">
      <c r="S2128" s="24"/>
    </row>
    <row r="2129" ht="11.25">
      <c r="S2129" s="24"/>
    </row>
    <row r="2130" ht="11.25">
      <c r="S2130" s="24"/>
    </row>
    <row r="2131" ht="11.25">
      <c r="S2131" s="24"/>
    </row>
    <row r="2132" ht="11.25">
      <c r="S2132" s="24"/>
    </row>
    <row r="2133" ht="11.25">
      <c r="S2133" s="24"/>
    </row>
    <row r="2134" ht="11.25">
      <c r="S2134" s="24"/>
    </row>
    <row r="2135" ht="11.25">
      <c r="S2135" s="24"/>
    </row>
    <row r="2136" ht="11.25">
      <c r="S2136" s="24"/>
    </row>
    <row r="2137" ht="11.25">
      <c r="S2137" s="24"/>
    </row>
    <row r="2138" ht="11.25">
      <c r="S2138" s="24"/>
    </row>
    <row r="2139" ht="11.25">
      <c r="S2139" s="24"/>
    </row>
    <row r="2140" ht="11.25">
      <c r="S2140" s="24"/>
    </row>
    <row r="2141" ht="11.25">
      <c r="S2141" s="24"/>
    </row>
    <row r="2142" ht="11.25">
      <c r="S2142" s="24"/>
    </row>
    <row r="2143" ht="11.25">
      <c r="S2143" s="24"/>
    </row>
    <row r="2144" ht="11.25">
      <c r="S2144" s="24"/>
    </row>
    <row r="2145" ht="11.25">
      <c r="S2145" s="24"/>
    </row>
    <row r="2146" ht="11.25">
      <c r="S2146" s="24"/>
    </row>
    <row r="2147" ht="11.25">
      <c r="S2147" s="24"/>
    </row>
    <row r="2148" ht="11.25">
      <c r="S2148" s="24"/>
    </row>
    <row r="2149" ht="11.25">
      <c r="S2149" s="24"/>
    </row>
    <row r="2150" ht="11.25">
      <c r="S2150" s="24"/>
    </row>
    <row r="2151" ht="11.25">
      <c r="S2151" s="24"/>
    </row>
    <row r="2152" ht="11.25">
      <c r="S2152" s="24"/>
    </row>
    <row r="2153" ht="11.25">
      <c r="S2153" s="24"/>
    </row>
    <row r="2154" ht="11.25">
      <c r="S2154" s="24"/>
    </row>
    <row r="2155" ht="11.25">
      <c r="S2155" s="24"/>
    </row>
    <row r="2156" ht="11.25">
      <c r="S2156" s="24"/>
    </row>
    <row r="2157" ht="11.25">
      <c r="S2157" s="24"/>
    </row>
    <row r="2158" ht="11.25">
      <c r="S2158" s="24"/>
    </row>
    <row r="2159" ht="11.25">
      <c r="S2159" s="24"/>
    </row>
    <row r="2160" ht="11.25">
      <c r="S2160" s="24"/>
    </row>
    <row r="2161" ht="11.25">
      <c r="S2161" s="24"/>
    </row>
    <row r="2162" ht="11.25">
      <c r="S2162" s="24"/>
    </row>
    <row r="2163" ht="11.25">
      <c r="S2163" s="24"/>
    </row>
    <row r="2164" ht="11.25">
      <c r="S2164" s="24"/>
    </row>
    <row r="2165" ht="11.25">
      <c r="S2165" s="24"/>
    </row>
    <row r="2166" ht="11.25">
      <c r="S2166" s="24"/>
    </row>
    <row r="2167" ht="11.25">
      <c r="S2167" s="24"/>
    </row>
    <row r="2168" ht="11.25">
      <c r="S2168" s="24"/>
    </row>
    <row r="2169" ht="11.25">
      <c r="S2169" s="24"/>
    </row>
    <row r="2170" ht="11.25">
      <c r="S2170" s="24"/>
    </row>
    <row r="2171" ht="11.25">
      <c r="S2171" s="24"/>
    </row>
    <row r="2172" ht="11.25">
      <c r="S2172" s="24"/>
    </row>
    <row r="2173" ht="11.25">
      <c r="S2173" s="24"/>
    </row>
    <row r="2174" ht="11.25">
      <c r="S2174" s="24"/>
    </row>
    <row r="2175" ht="11.25">
      <c r="S2175" s="24"/>
    </row>
    <row r="2176" ht="11.25">
      <c r="S2176" s="24"/>
    </row>
    <row r="2177" ht="11.25">
      <c r="S2177" s="24"/>
    </row>
    <row r="2178" ht="11.25">
      <c r="S2178" s="24"/>
    </row>
    <row r="2179" ht="11.25">
      <c r="S2179" s="24"/>
    </row>
    <row r="2180" ht="11.25">
      <c r="S2180" s="24"/>
    </row>
    <row r="2181" ht="11.25">
      <c r="S2181" s="24"/>
    </row>
    <row r="2182" ht="11.25">
      <c r="S2182" s="24"/>
    </row>
    <row r="2183" ht="11.25">
      <c r="S2183" s="24"/>
    </row>
    <row r="2184" ht="11.25">
      <c r="S2184" s="24"/>
    </row>
    <row r="2185" ht="11.25">
      <c r="S2185" s="24"/>
    </row>
    <row r="2186" ht="11.25">
      <c r="S2186" s="24"/>
    </row>
    <row r="2187" ht="11.25">
      <c r="S2187" s="24"/>
    </row>
    <row r="2188" ht="11.25">
      <c r="S2188" s="24"/>
    </row>
    <row r="2189" ht="11.25">
      <c r="S2189" s="24"/>
    </row>
    <row r="2190" ht="11.25">
      <c r="S2190" s="24"/>
    </row>
    <row r="2191" ht="11.25">
      <c r="S2191" s="24"/>
    </row>
    <row r="2192" ht="11.25">
      <c r="S2192" s="24"/>
    </row>
    <row r="2193" ht="11.25">
      <c r="S2193" s="24"/>
    </row>
    <row r="2194" ht="11.25">
      <c r="S2194" s="24"/>
    </row>
    <row r="2195" ht="11.25">
      <c r="S2195" s="24"/>
    </row>
    <row r="2196" ht="11.25">
      <c r="S2196" s="24"/>
    </row>
    <row r="2197" ht="11.25">
      <c r="S2197" s="24"/>
    </row>
    <row r="2198" ht="11.25">
      <c r="S2198" s="24"/>
    </row>
    <row r="2199" ht="11.25">
      <c r="S2199" s="24"/>
    </row>
    <row r="2200" ht="11.25">
      <c r="S2200" s="24"/>
    </row>
    <row r="2201" ht="11.25">
      <c r="S2201" s="24"/>
    </row>
    <row r="2202" ht="11.25">
      <c r="S2202" s="24"/>
    </row>
    <row r="2203" ht="11.25">
      <c r="S2203" s="24"/>
    </row>
    <row r="2204" ht="11.25">
      <c r="S2204" s="24"/>
    </row>
    <row r="2205" ht="11.25">
      <c r="S2205" s="24"/>
    </row>
    <row r="2206" ht="11.25">
      <c r="S2206" s="24"/>
    </row>
    <row r="2207" ht="11.25">
      <c r="S2207" s="24"/>
    </row>
    <row r="2208" ht="11.25">
      <c r="S2208" s="24"/>
    </row>
    <row r="2209" ht="11.25">
      <c r="S2209" s="24"/>
    </row>
    <row r="2210" ht="11.25">
      <c r="S2210" s="24"/>
    </row>
    <row r="2211" ht="11.25">
      <c r="S2211" s="24"/>
    </row>
    <row r="2212" ht="11.25">
      <c r="S2212" s="24"/>
    </row>
    <row r="2213" ht="11.25">
      <c r="S2213" s="24"/>
    </row>
    <row r="2214" ht="11.25">
      <c r="S2214" s="24"/>
    </row>
    <row r="2215" ht="11.25">
      <c r="S2215" s="24"/>
    </row>
    <row r="2216" ht="11.25">
      <c r="S2216" s="24"/>
    </row>
    <row r="2217" ht="11.25">
      <c r="S2217" s="24"/>
    </row>
    <row r="2218" ht="11.25">
      <c r="S2218" s="24"/>
    </row>
    <row r="2219" ht="11.25">
      <c r="S2219" s="24"/>
    </row>
    <row r="2220" ht="11.25">
      <c r="S2220" s="24"/>
    </row>
    <row r="2221" ht="11.25">
      <c r="S2221" s="24"/>
    </row>
    <row r="2222" ht="11.25">
      <c r="S2222" s="24"/>
    </row>
    <row r="2223" ht="11.25">
      <c r="S2223" s="24"/>
    </row>
    <row r="2224" ht="11.25">
      <c r="S2224" s="24"/>
    </row>
    <row r="2225" ht="11.25">
      <c r="S2225" s="24"/>
    </row>
    <row r="2226" ht="11.25">
      <c r="S2226" s="24"/>
    </row>
    <row r="2227" ht="11.25">
      <c r="S2227" s="24"/>
    </row>
    <row r="2228" ht="11.25">
      <c r="S2228" s="24"/>
    </row>
    <row r="2229" ht="11.25">
      <c r="S2229" s="24"/>
    </row>
    <row r="2230" ht="11.25">
      <c r="S2230" s="24"/>
    </row>
    <row r="2231" ht="11.25">
      <c r="S2231" s="24"/>
    </row>
    <row r="2232" ht="11.25">
      <c r="S2232" s="24"/>
    </row>
    <row r="2233" ht="11.25">
      <c r="S2233" s="24"/>
    </row>
    <row r="2234" ht="11.25">
      <c r="S2234" s="24"/>
    </row>
    <row r="2235" ht="11.25">
      <c r="S2235" s="24"/>
    </row>
    <row r="2236" ht="11.25">
      <c r="S2236" s="24"/>
    </row>
    <row r="2237" ht="11.25">
      <c r="S2237" s="24"/>
    </row>
    <row r="2238" ht="11.25">
      <c r="S2238" s="24"/>
    </row>
    <row r="2239" ht="11.25">
      <c r="S2239" s="24"/>
    </row>
    <row r="2240" ht="11.25">
      <c r="S2240" s="24"/>
    </row>
    <row r="2241" ht="11.25">
      <c r="S2241" s="24"/>
    </row>
    <row r="2242" ht="11.25">
      <c r="S2242" s="24"/>
    </row>
    <row r="2243" ht="11.25">
      <c r="S2243" s="24"/>
    </row>
    <row r="2244" ht="11.25">
      <c r="S2244" s="24"/>
    </row>
    <row r="2245" ht="11.25">
      <c r="S2245" s="24"/>
    </row>
    <row r="2246" ht="11.25">
      <c r="S2246" s="24"/>
    </row>
    <row r="2247" ht="11.25">
      <c r="S2247" s="24"/>
    </row>
    <row r="2248" ht="11.25">
      <c r="S2248" s="24"/>
    </row>
    <row r="2249" ht="11.25">
      <c r="S2249" s="24"/>
    </row>
    <row r="2250" ht="11.25">
      <c r="S2250" s="24"/>
    </row>
    <row r="2251" ht="11.25">
      <c r="S2251" s="24"/>
    </row>
    <row r="2252" ht="11.25">
      <c r="S2252" s="24"/>
    </row>
    <row r="2253" ht="11.25">
      <c r="S2253" s="24"/>
    </row>
    <row r="2254" ht="11.25">
      <c r="S2254" s="24"/>
    </row>
    <row r="2255" ht="11.25">
      <c r="S2255" s="24"/>
    </row>
    <row r="2256" ht="11.25">
      <c r="S2256" s="24"/>
    </row>
    <row r="2257" ht="11.25">
      <c r="S2257" s="24"/>
    </row>
    <row r="2258" ht="11.25">
      <c r="S2258" s="24"/>
    </row>
    <row r="2259" ht="11.25">
      <c r="S2259" s="24"/>
    </row>
    <row r="2260" ht="11.25">
      <c r="S2260" s="24"/>
    </row>
    <row r="2261" ht="11.25">
      <c r="S2261" s="24"/>
    </row>
    <row r="2262" ht="11.25">
      <c r="S2262" s="24"/>
    </row>
    <row r="2263" ht="11.25">
      <c r="S2263" s="24"/>
    </row>
    <row r="2264" ht="11.25">
      <c r="S2264" s="24"/>
    </row>
    <row r="2265" ht="11.25">
      <c r="S2265" s="24"/>
    </row>
    <row r="2266" ht="11.25">
      <c r="S2266" s="24"/>
    </row>
    <row r="2267" ht="11.25">
      <c r="S2267" s="24"/>
    </row>
    <row r="2268" ht="11.25">
      <c r="S2268" s="24"/>
    </row>
    <row r="2269" ht="11.25">
      <c r="S2269" s="24"/>
    </row>
    <row r="2270" ht="11.25">
      <c r="S2270" s="24"/>
    </row>
    <row r="2271" ht="11.25">
      <c r="S2271" s="24"/>
    </row>
    <row r="2272" ht="11.25">
      <c r="S2272" s="24"/>
    </row>
    <row r="2273" ht="11.25">
      <c r="S2273" s="24"/>
    </row>
    <row r="2274" ht="11.25">
      <c r="S2274" s="24"/>
    </row>
    <row r="2275" ht="11.25">
      <c r="S2275" s="24"/>
    </row>
    <row r="2276" ht="11.25">
      <c r="S2276" s="24"/>
    </row>
    <row r="2277" ht="11.25">
      <c r="S2277" s="24"/>
    </row>
    <row r="2278" ht="11.25">
      <c r="S2278" s="24"/>
    </row>
    <row r="2279" ht="11.25">
      <c r="S2279" s="24"/>
    </row>
    <row r="2280" ht="11.25">
      <c r="S2280" s="24"/>
    </row>
    <row r="2281" ht="11.25">
      <c r="S2281" s="24"/>
    </row>
    <row r="2282" ht="11.25">
      <c r="S2282" s="24"/>
    </row>
    <row r="2283" ht="11.25">
      <c r="S2283" s="24"/>
    </row>
    <row r="2284" ht="11.25">
      <c r="S2284" s="24"/>
    </row>
    <row r="2285" ht="11.25">
      <c r="S2285" s="24"/>
    </row>
    <row r="2286" ht="11.25">
      <c r="S2286" s="24"/>
    </row>
    <row r="2287" ht="11.25">
      <c r="S2287" s="24"/>
    </row>
    <row r="2288" ht="11.25">
      <c r="S2288" s="24"/>
    </row>
    <row r="2289" ht="11.25">
      <c r="S2289" s="24"/>
    </row>
    <row r="2290" ht="11.25">
      <c r="S2290" s="24"/>
    </row>
    <row r="2291" ht="11.25">
      <c r="S2291" s="24"/>
    </row>
    <row r="2292" ht="11.25">
      <c r="S2292" s="24"/>
    </row>
    <row r="2293" ht="11.25">
      <c r="S2293" s="24"/>
    </row>
    <row r="2294" ht="11.25">
      <c r="S2294" s="24"/>
    </row>
    <row r="2295" ht="11.25">
      <c r="S2295" s="24"/>
    </row>
    <row r="2296" ht="11.25">
      <c r="S2296" s="24"/>
    </row>
    <row r="2297" ht="11.25">
      <c r="S2297" s="24"/>
    </row>
    <row r="2298" ht="11.25">
      <c r="S2298" s="24"/>
    </row>
    <row r="2299" ht="11.25">
      <c r="S2299" s="24"/>
    </row>
    <row r="2300" ht="11.25">
      <c r="S2300" s="24"/>
    </row>
    <row r="2301" ht="11.25">
      <c r="S2301" s="24"/>
    </row>
    <row r="2302" ht="11.25">
      <c r="S2302" s="24"/>
    </row>
    <row r="2303" ht="11.25">
      <c r="S2303" s="24"/>
    </row>
    <row r="2304" ht="11.25">
      <c r="S2304" s="24"/>
    </row>
    <row r="2305" ht="11.25">
      <c r="S2305" s="24"/>
    </row>
    <row r="2306" ht="11.25">
      <c r="S2306" s="24"/>
    </row>
    <row r="2307" ht="11.25">
      <c r="S2307" s="24"/>
    </row>
    <row r="2308" ht="11.25">
      <c r="S2308" s="24"/>
    </row>
    <row r="2309" ht="11.25">
      <c r="S2309" s="24"/>
    </row>
    <row r="2310" ht="11.25">
      <c r="S2310" s="24"/>
    </row>
    <row r="2311" ht="11.25">
      <c r="S2311" s="24"/>
    </row>
    <row r="2312" ht="11.25">
      <c r="S2312" s="24"/>
    </row>
    <row r="2313" ht="11.25">
      <c r="S2313" s="24"/>
    </row>
    <row r="2314" ht="11.25">
      <c r="S2314" s="24"/>
    </row>
    <row r="2315" ht="11.25">
      <c r="S2315" s="24"/>
    </row>
    <row r="2316" ht="11.25">
      <c r="S2316" s="24"/>
    </row>
    <row r="2317" ht="11.25">
      <c r="S2317" s="24"/>
    </row>
    <row r="2318" ht="11.25">
      <c r="S2318" s="24"/>
    </row>
    <row r="2319" ht="11.25">
      <c r="S2319" s="24"/>
    </row>
    <row r="2320" ht="11.25">
      <c r="S2320" s="24"/>
    </row>
    <row r="2321" ht="11.25">
      <c r="S2321" s="24"/>
    </row>
    <row r="2322" ht="11.25">
      <c r="S2322" s="24"/>
    </row>
    <row r="2323" ht="11.25">
      <c r="S2323" s="24"/>
    </row>
    <row r="2324" ht="11.25">
      <c r="S2324" s="24"/>
    </row>
    <row r="2325" ht="11.25">
      <c r="S2325" s="24"/>
    </row>
    <row r="2326" ht="11.25">
      <c r="S2326" s="24"/>
    </row>
    <row r="2327" ht="11.25">
      <c r="S2327" s="24"/>
    </row>
    <row r="2328" ht="11.25">
      <c r="S2328" s="24"/>
    </row>
    <row r="2329" ht="11.25">
      <c r="S2329" s="24"/>
    </row>
    <row r="2330" ht="11.25">
      <c r="S2330" s="24"/>
    </row>
    <row r="2331" ht="11.25">
      <c r="S2331" s="24"/>
    </row>
    <row r="2332" ht="11.25">
      <c r="S2332" s="24"/>
    </row>
    <row r="2333" ht="11.25">
      <c r="S2333" s="24"/>
    </row>
    <row r="2334" ht="11.25">
      <c r="S2334" s="24"/>
    </row>
    <row r="2335" ht="11.25">
      <c r="S2335" s="24"/>
    </row>
    <row r="2336" ht="11.25">
      <c r="S2336" s="24"/>
    </row>
    <row r="2337" ht="11.25">
      <c r="S2337" s="24"/>
    </row>
    <row r="2338" ht="11.25">
      <c r="S2338" s="24"/>
    </row>
    <row r="2339" ht="11.25">
      <c r="S2339" s="24"/>
    </row>
    <row r="2340" ht="11.25">
      <c r="S2340" s="24"/>
    </row>
    <row r="2341" ht="11.25">
      <c r="S2341" s="24"/>
    </row>
    <row r="2342" ht="11.25">
      <c r="S2342" s="24"/>
    </row>
    <row r="2343" ht="11.25">
      <c r="S2343" s="24"/>
    </row>
    <row r="2344" ht="11.25">
      <c r="S2344" s="24"/>
    </row>
    <row r="2345" ht="11.25">
      <c r="S2345" s="24"/>
    </row>
    <row r="2346" ht="11.25">
      <c r="S2346" s="24"/>
    </row>
    <row r="2347" ht="11.25">
      <c r="S2347" s="24"/>
    </row>
    <row r="2348" ht="11.25">
      <c r="S2348" s="24"/>
    </row>
    <row r="2349" ht="11.25">
      <c r="S2349" s="24"/>
    </row>
    <row r="2350" ht="11.25">
      <c r="S2350" s="24"/>
    </row>
    <row r="2351" ht="11.25">
      <c r="S2351" s="24"/>
    </row>
    <row r="2352" ht="11.25">
      <c r="S2352" s="24"/>
    </row>
    <row r="2353" ht="11.25">
      <c r="S2353" s="24"/>
    </row>
    <row r="2354" ht="11.25">
      <c r="S2354" s="24"/>
    </row>
    <row r="2355" ht="11.25">
      <c r="S2355" s="24"/>
    </row>
    <row r="2356" ht="11.25">
      <c r="S2356" s="24"/>
    </row>
    <row r="2357" ht="11.25">
      <c r="S2357" s="24"/>
    </row>
    <row r="2358" ht="11.25">
      <c r="S2358" s="24"/>
    </row>
    <row r="2359" ht="11.25">
      <c r="S2359" s="24"/>
    </row>
    <row r="2360" ht="11.25">
      <c r="S2360" s="24"/>
    </row>
    <row r="2361" ht="11.25">
      <c r="S2361" s="24"/>
    </row>
    <row r="2362" ht="11.25">
      <c r="S2362" s="24"/>
    </row>
    <row r="2363" ht="11.25">
      <c r="S2363" s="24"/>
    </row>
    <row r="2364" ht="11.25">
      <c r="S2364" s="24"/>
    </row>
    <row r="2365" ht="11.25">
      <c r="S2365" s="24"/>
    </row>
    <row r="2366" ht="11.25">
      <c r="S2366" s="24"/>
    </row>
    <row r="2367" ht="11.25">
      <c r="S2367" s="24"/>
    </row>
    <row r="2368" ht="11.25">
      <c r="S2368" s="24"/>
    </row>
    <row r="2369" ht="11.25">
      <c r="S2369" s="24"/>
    </row>
    <row r="2370" ht="11.25">
      <c r="S2370" s="24"/>
    </row>
    <row r="2371" ht="11.25">
      <c r="S2371" s="24"/>
    </row>
    <row r="2372" ht="11.25">
      <c r="S2372" s="24"/>
    </row>
    <row r="2373" ht="11.25">
      <c r="S2373" s="24"/>
    </row>
    <row r="2374" ht="11.25">
      <c r="S2374" s="24"/>
    </row>
    <row r="2375" ht="11.25">
      <c r="S2375" s="24"/>
    </row>
    <row r="2376" ht="11.25">
      <c r="S2376" s="24"/>
    </row>
    <row r="2377" ht="11.25">
      <c r="S2377" s="24"/>
    </row>
    <row r="2378" ht="11.25">
      <c r="S2378" s="24"/>
    </row>
    <row r="2379" ht="11.25">
      <c r="S2379" s="24"/>
    </row>
    <row r="2380" ht="11.25">
      <c r="S2380" s="24"/>
    </row>
    <row r="2381" ht="11.25">
      <c r="S2381" s="24"/>
    </row>
    <row r="2382" ht="11.25">
      <c r="S2382" s="24"/>
    </row>
    <row r="2383" ht="11.25">
      <c r="S2383" s="24"/>
    </row>
    <row r="2384" ht="11.25">
      <c r="S2384" s="24"/>
    </row>
    <row r="2385" ht="11.25">
      <c r="S2385" s="24"/>
    </row>
    <row r="2386" ht="11.25">
      <c r="S2386" s="24"/>
    </row>
    <row r="2387" ht="11.25">
      <c r="S2387" s="24"/>
    </row>
    <row r="2388" ht="11.25">
      <c r="S2388" s="24"/>
    </row>
    <row r="2389" ht="11.25">
      <c r="S2389" s="24"/>
    </row>
    <row r="2390" ht="11.25">
      <c r="S2390" s="24"/>
    </row>
    <row r="2391" ht="11.25">
      <c r="S2391" s="24"/>
    </row>
    <row r="2392" ht="11.25">
      <c r="S2392" s="24"/>
    </row>
    <row r="2393" ht="11.25">
      <c r="S2393" s="24"/>
    </row>
    <row r="2394" ht="11.25">
      <c r="S2394" s="24"/>
    </row>
    <row r="2395" ht="11.25">
      <c r="S2395" s="24"/>
    </row>
    <row r="2396" ht="11.25">
      <c r="S2396" s="24"/>
    </row>
    <row r="2397" ht="11.25">
      <c r="S2397" s="24"/>
    </row>
    <row r="2398" ht="11.25">
      <c r="S2398" s="24"/>
    </row>
    <row r="2399" ht="11.25">
      <c r="S2399" s="24"/>
    </row>
    <row r="2400" ht="11.25">
      <c r="S2400" s="24"/>
    </row>
    <row r="2401" ht="11.25">
      <c r="S2401" s="24"/>
    </row>
    <row r="2402" ht="11.25">
      <c r="S2402" s="24"/>
    </row>
    <row r="2403" ht="11.25">
      <c r="S2403" s="24"/>
    </row>
    <row r="2404" ht="11.25">
      <c r="S2404" s="24"/>
    </row>
    <row r="2405" ht="11.25">
      <c r="S2405" s="24"/>
    </row>
    <row r="2406" ht="11.25">
      <c r="S2406" s="24"/>
    </row>
    <row r="2407" ht="11.25">
      <c r="S2407" s="24"/>
    </row>
    <row r="2408" ht="11.25">
      <c r="S2408" s="24"/>
    </row>
    <row r="2409" ht="11.25">
      <c r="S2409" s="24"/>
    </row>
    <row r="2410" ht="11.25">
      <c r="S2410" s="24"/>
    </row>
    <row r="2411" ht="11.25">
      <c r="S2411" s="24"/>
    </row>
    <row r="2412" ht="11.25">
      <c r="S2412" s="24"/>
    </row>
    <row r="2413" ht="11.25">
      <c r="S2413" s="24"/>
    </row>
    <row r="2414" ht="11.25">
      <c r="S2414" s="24"/>
    </row>
    <row r="2415" ht="11.25">
      <c r="S2415" s="24"/>
    </row>
    <row r="2416" ht="11.25">
      <c r="S2416" s="24"/>
    </row>
    <row r="2417" ht="11.25">
      <c r="S2417" s="24"/>
    </row>
    <row r="2418" ht="11.25">
      <c r="S2418" s="24"/>
    </row>
    <row r="2419" ht="11.25">
      <c r="S2419" s="24"/>
    </row>
    <row r="2420" ht="11.25">
      <c r="S2420" s="24"/>
    </row>
    <row r="2421" ht="11.25">
      <c r="S2421" s="24"/>
    </row>
    <row r="2422" ht="11.25">
      <c r="S2422" s="24"/>
    </row>
    <row r="2423" ht="11.25">
      <c r="S2423" s="24"/>
    </row>
    <row r="2424" ht="11.25">
      <c r="S2424" s="24"/>
    </row>
    <row r="2425" ht="11.25">
      <c r="S2425" s="24"/>
    </row>
    <row r="2426" ht="11.25">
      <c r="S2426" s="24"/>
    </row>
    <row r="2427" ht="11.25">
      <c r="S2427" s="24"/>
    </row>
    <row r="2428" ht="11.25">
      <c r="S2428" s="24"/>
    </row>
    <row r="2429" ht="11.25">
      <c r="S2429" s="24"/>
    </row>
    <row r="2430" ht="11.25">
      <c r="S2430" s="24"/>
    </row>
    <row r="2431" ht="11.25">
      <c r="S2431" s="24"/>
    </row>
    <row r="2432" ht="11.25">
      <c r="S2432" s="24"/>
    </row>
    <row r="2433" ht="11.25">
      <c r="S2433" s="24"/>
    </row>
    <row r="2434" ht="11.25">
      <c r="S2434" s="24"/>
    </row>
    <row r="2435" ht="11.25">
      <c r="S2435" s="24"/>
    </row>
    <row r="2436" ht="11.25">
      <c r="S2436" s="24"/>
    </row>
    <row r="2437" ht="11.25">
      <c r="S2437" s="24"/>
    </row>
    <row r="2438" ht="11.25">
      <c r="S2438" s="24"/>
    </row>
    <row r="2439" ht="11.25">
      <c r="S2439" s="24"/>
    </row>
    <row r="2440" ht="11.25">
      <c r="S2440" s="24"/>
    </row>
    <row r="2441" ht="11.25">
      <c r="S2441" s="24"/>
    </row>
    <row r="2442" ht="11.25">
      <c r="S2442" s="24"/>
    </row>
  </sheetData>
  <autoFilter ref="A7:U223"/>
  <mergeCells count="103">
    <mergeCell ref="S220:T220"/>
    <mergeCell ref="S221:T221"/>
    <mergeCell ref="S222:T222"/>
    <mergeCell ref="S190:T190"/>
    <mergeCell ref="S191:T191"/>
    <mergeCell ref="S186:T186"/>
    <mergeCell ref="S187:T187"/>
    <mergeCell ref="S188:T188"/>
    <mergeCell ref="S189:T189"/>
    <mergeCell ref="S182:T182"/>
    <mergeCell ref="S183:T183"/>
    <mergeCell ref="S184:T184"/>
    <mergeCell ref="S185:T185"/>
    <mergeCell ref="S180:T180"/>
    <mergeCell ref="S58:T60"/>
    <mergeCell ref="S46:T47"/>
    <mergeCell ref="S124:T124"/>
    <mergeCell ref="S114:T114"/>
    <mergeCell ref="S116:T116"/>
    <mergeCell ref="S115:T115"/>
    <mergeCell ref="S125:T125"/>
    <mergeCell ref="S179:T179"/>
    <mergeCell ref="S126:T126"/>
    <mergeCell ref="F2:G2"/>
    <mergeCell ref="F3:G3"/>
    <mergeCell ref="F4:G4"/>
    <mergeCell ref="F5:G5"/>
    <mergeCell ref="A63:L63"/>
    <mergeCell ref="C64:K64"/>
    <mergeCell ref="C52:K52"/>
    <mergeCell ref="A119:B123"/>
    <mergeCell ref="C119:K119"/>
    <mergeCell ref="C123:K123"/>
    <mergeCell ref="A109:B113"/>
    <mergeCell ref="C109:K109"/>
    <mergeCell ref="C113:K113"/>
    <mergeCell ref="A118:K118"/>
    <mergeCell ref="C56:K56"/>
    <mergeCell ref="S28:T28"/>
    <mergeCell ref="S45:T45"/>
    <mergeCell ref="S20:T20"/>
    <mergeCell ref="A9:B13"/>
    <mergeCell ref="S14:T14"/>
    <mergeCell ref="C40:K40"/>
    <mergeCell ref="S29:T36"/>
    <mergeCell ref="S17:T17"/>
    <mergeCell ref="A1:T1"/>
    <mergeCell ref="S49:T49"/>
    <mergeCell ref="S15:T15"/>
    <mergeCell ref="C8:L8"/>
    <mergeCell ref="A22:L22"/>
    <mergeCell ref="A39:L39"/>
    <mergeCell ref="A23:B27"/>
    <mergeCell ref="C23:K23"/>
    <mergeCell ref="C27:K27"/>
    <mergeCell ref="A40:B44"/>
    <mergeCell ref="A108:K108"/>
    <mergeCell ref="A51:L51"/>
    <mergeCell ref="C44:K44"/>
    <mergeCell ref="S106:T106"/>
    <mergeCell ref="A52:B56"/>
    <mergeCell ref="S61:T61"/>
    <mergeCell ref="S70:T70"/>
    <mergeCell ref="S69:T69"/>
    <mergeCell ref="A64:B68"/>
    <mergeCell ref="S57:T57"/>
    <mergeCell ref="S174:T174"/>
    <mergeCell ref="S127:T127"/>
    <mergeCell ref="S178:T178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102:T102"/>
    <mergeCell ref="S103:T103"/>
    <mergeCell ref="S104:T104"/>
    <mergeCell ref="S98:T98"/>
    <mergeCell ref="S99:T99"/>
    <mergeCell ref="S100:T100"/>
    <mergeCell ref="S101:T101"/>
  </mergeCells>
  <printOptions horizontalCentered="1"/>
  <pageMargins left="0.1968503937007874" right="0.15748031496062992" top="0.2362204724409449" bottom="0.2362204724409449" header="0.15748031496062992" footer="0.15748031496062992"/>
  <pageSetup horizontalDpi="300" verticalDpi="3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2008-04-17T09:45:48Z</cp:lastPrinted>
  <dcterms:created xsi:type="dcterms:W3CDTF">2005-04-28T08:10:49Z</dcterms:created>
  <dcterms:modified xsi:type="dcterms:W3CDTF">2008-09-18T10:44:02Z</dcterms:modified>
  <cp:category/>
  <cp:version/>
  <cp:contentType/>
  <cp:contentStatus/>
</cp:coreProperties>
</file>