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5160" activeTab="0"/>
  </bookViews>
  <sheets>
    <sheet name="Dati" sheetId="1" r:id="rId1"/>
    <sheet name="Ispezioni" sheetId="2" r:id="rId2"/>
  </sheets>
  <definedNames>
    <definedName name="_xlnm._FilterDatabase" localSheetId="0" hidden="1">'Dati'!$A$2:$EQ$21</definedName>
    <definedName name="a">#REF!</definedName>
    <definedName name="_xlnm.Print_Area" localSheetId="0">'Dati'!$A$1:$AE$23</definedName>
    <definedName name="_xlnm.Print_Titles" localSheetId="0">'Dati'!$F:$F</definedName>
    <definedName name="_xlnm.Print_Titles" localSheetId="1">'Ispezioni'!$1:$1</definedName>
  </definedNames>
  <calcPr fullCalcOnLoad="1"/>
</workbook>
</file>

<file path=xl/comments2.xml><?xml version="1.0" encoding="utf-8"?>
<comments xmlns="http://schemas.openxmlformats.org/spreadsheetml/2006/main">
  <authors>
    <author>Nicola</author>
    <author>sciacovelli</author>
    <author>.</author>
    <author>Regione Puglia</author>
  </authors>
  <commentList>
    <comment ref="G18" authorId="0">
      <text>
        <r>
          <rPr>
            <b/>
            <sz val="8"/>
            <rFont val="Tahoma"/>
            <family val="0"/>
          </rPr>
          <t>già Fabrizio Nardoni</t>
        </r>
      </text>
    </comment>
    <comment ref="G21" authorId="1">
      <text>
        <r>
          <rPr>
            <sz val="8"/>
            <rFont val="Tahoma"/>
            <family val="2"/>
          </rPr>
          <t>Era Luigi Sansò</t>
        </r>
      </text>
    </comment>
    <comment ref="G17" authorId="1">
      <text>
        <r>
          <rPr>
            <sz val="8"/>
            <rFont val="Tahoma"/>
            <family val="2"/>
          </rPr>
          <t>Era Raffaele Carucci</t>
        </r>
      </text>
    </comment>
    <comment ref="G8" authorId="1">
      <text>
        <r>
          <rPr>
            <sz val="8"/>
            <rFont val="Tahoma"/>
            <family val="2"/>
          </rPr>
          <t>Era Raffaele Carucci</t>
        </r>
      </text>
    </comment>
    <comment ref="O10" authorId="2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concessa proroga fino al 10/11/07
</t>
        </r>
      </text>
    </comment>
    <comment ref="P10" authorId="2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concessa ulteriore proroga di 20 gg concessa il 10,10,08
</t>
        </r>
      </text>
    </comment>
    <comment ref="O18" authorId="1">
      <text>
        <r>
          <rPr>
            <sz val="8"/>
            <rFont val="Tahoma"/>
            <family val="2"/>
          </rPr>
          <t>richiesta proroga il 9.8.06 al prot 38/9490 e concessa per 6 mesi sino al 29/10/2007
concessa variazione cronprogramma di 5 mesi a 35 mese + proroga</t>
        </r>
      </text>
    </comment>
    <comment ref="P18" authorId="1">
      <text>
        <r>
          <t/>
        </r>
      </text>
    </comment>
    <comment ref="P21" authorId="1">
      <text>
        <r>
          <rPr>
            <sz val="8"/>
            <rFont val="Tahoma"/>
            <family val="2"/>
          </rPr>
          <t>richiesta proroga il 31.7.07 e concessa per 6 mesi</t>
        </r>
      </text>
    </comment>
    <comment ref="O20" authorId="1">
      <text>
        <r>
          <rPr>
            <sz val="8"/>
            <rFont val="Tahoma"/>
            <family val="2"/>
          </rPr>
          <t>richiesta proroga 29-3-06 ns, prot 2837</t>
        </r>
      </text>
    </comment>
    <comment ref="P20" authorId="1">
      <text>
        <r>
          <rPr>
            <sz val="8"/>
            <rFont val="Tahoma"/>
            <family val="2"/>
          </rPr>
          <t>fatta variazione del progetto da 24 a 36 mesi e data proroga di 6 mesi con nota 0798 del 31/10/06</t>
        </r>
      </text>
    </comment>
    <comment ref="P17" authorId="1">
      <text>
        <r>
          <rPr>
            <sz val="8"/>
            <rFont val="Tahoma"/>
            <family val="2"/>
          </rPr>
          <t>richiesta proroga il 2-10-06 e concessa per 30+6 mesi a finire il 1-9-07</t>
        </r>
      </text>
    </comment>
    <comment ref="O8" authorId="3">
      <text>
        <r>
          <rPr>
            <sz val="8"/>
            <rFont val="Tahoma"/>
            <family val="0"/>
          </rPr>
          <t>non concessa proroga su richiesta 15/05/06 in attesa di prima rendicontazione. Concessa proroga al 2-5-07 in data 21-7-06 dopo presentazione rendicontazione</t>
        </r>
      </text>
    </comment>
    <comment ref="P8" authorId="1">
      <text>
        <r>
          <rPr>
            <sz val="8"/>
            <rFont val="Tahoma"/>
            <family val="2"/>
          </rPr>
          <t>richiesta proroga e concessa per sei mesi</t>
        </r>
      </text>
    </comment>
    <comment ref="O13" authorId="1">
      <text>
        <r>
          <rPr>
            <sz val="8"/>
            <rFont val="Tahoma"/>
            <family val="0"/>
          </rPr>
          <t xml:space="preserve">manca ma inserita nel Sal
</t>
        </r>
      </text>
    </comment>
    <comment ref="P13" authorId="1">
      <text>
        <r>
          <rPr>
            <sz val="8"/>
            <rFont val="Tahoma"/>
            <family val="2"/>
          </rPr>
          <t xml:space="preserve">Richiesta proroga il 3-10-06. Concessa con nota del 17/10/2006 di 6 mesi con termine il 10-5-07
</t>
        </r>
      </text>
    </comment>
    <comment ref="O23" authorId="3">
      <text>
        <r>
          <rPr>
            <b/>
            <sz val="8"/>
            <rFont val="Tahoma"/>
            <family val="0"/>
          </rPr>
          <t>Regione Puglia:</t>
        </r>
        <r>
          <rPr>
            <sz val="8"/>
            <rFont val="Tahoma"/>
            <family val="0"/>
          </rPr>
          <t xml:space="preserve">
Richiesta proroga in data 06/04/2006
concessa con silenzio assenso</t>
        </r>
      </text>
    </comment>
    <comment ref="P22" authorId="0">
      <text>
        <r>
          <rPr>
            <sz val="8"/>
            <rFont val="Tahoma"/>
            <family val="2"/>
          </rPr>
          <t>Richiesta proroga il 2.2.07 e concessa per 6 mesi al prot 2106 del 12.4.07 sino al 01.12.07</t>
        </r>
      </text>
    </comment>
    <comment ref="P4" authorId="3">
      <text>
        <r>
          <rPr>
            <sz val="8"/>
            <rFont val="Tahoma"/>
            <family val="2"/>
          </rPr>
          <t xml:space="preserve">Effettuata rimodulazione del pe da 12 mesi a 18 mesi. Concessa proroga di sei mesi sino al 21/01/2007 + proroga straordinaria di ulteriori 2 mesi sino al 30/03/2007
</t>
        </r>
      </text>
    </comment>
    <comment ref="P5" authorId="1">
      <text>
        <r>
          <rPr>
            <sz val="8"/>
            <rFont val="Tahoma"/>
            <family val="2"/>
          </rPr>
          <t xml:space="preserve">Cheista proroga di 6 mesi il 7/2/06 prot. 38/1562 e concessa il 23.3.06 prot 38/2543 sino al 23.5.07
</t>
        </r>
      </text>
    </comment>
    <comment ref="P16" authorId="1">
      <text>
        <r>
          <rPr>
            <sz val="8"/>
            <rFont val="Tahoma"/>
            <family val="2"/>
          </rPr>
          <t>Concessa proroga di 6 mesi  prot 3719 del 18/06/2007</t>
        </r>
      </text>
    </comment>
    <comment ref="P12" authorId="2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proroga di 6 mesi richiesta in atti al 38/A1235 del 23/11/06 e concessa sino al 31/09/2007
concessi ulteriori 3 mesi su richiesta del 11,09,07</t>
        </r>
      </text>
    </comment>
    <comment ref="O14" authorId="1">
      <text>
        <r>
          <rPr>
            <b/>
            <sz val="8"/>
            <rFont val="Tahoma"/>
            <family val="0"/>
          </rPr>
          <t xml:space="preserve">era indicato il 17/11/04
</t>
        </r>
      </text>
    </comment>
    <comment ref="P14" authorId="3">
      <text>
        <r>
          <rPr>
            <sz val="8"/>
            <rFont val="Tahoma"/>
            <family val="2"/>
          </rPr>
          <t xml:space="preserve">proroga 6 mesi richiesta il 9.6.06 e concessa sino al 04/08/2007
</t>
        </r>
      </text>
    </comment>
    <comment ref="P9" authorId="1">
      <text>
        <r>
          <rPr>
            <sz val="8"/>
            <rFont val="Tahoma"/>
            <family val="2"/>
          </rPr>
          <t>richiesta il 28/08/06 e concessa per 6 mesi sino al 1-6-07</t>
        </r>
      </text>
    </comment>
    <comment ref="O19" authorId="1">
      <text>
        <r>
          <rPr>
            <b/>
            <sz val="8"/>
            <rFont val="Tahoma"/>
            <family val="0"/>
          </rPr>
          <t>sciacovelli:</t>
        </r>
        <r>
          <rPr>
            <sz val="8"/>
            <rFont val="Tahoma"/>
            <family val="0"/>
          </rPr>
          <t xml:space="preserve">
eichiesta variazione data per refuso informatico</t>
        </r>
      </text>
    </comment>
    <comment ref="P6" authorId="2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richiesta e concessa proroga di sei mesi sino al 01/07/2007 </t>
        </r>
      </text>
    </comment>
    <comment ref="P7" authorId="1">
      <text>
        <r>
          <rPr>
            <sz val="8"/>
            <rFont val="Tahoma"/>
            <family val="2"/>
          </rPr>
          <t>Richiesta e concessa proroga di 6 mesi al 26-1-07 + modifica cronoprogramma di 4 mesi sino al 26/05/07.
Con prot.3848 del 21/06/07 viene rettificata la durata per un totale di 27 mesi, quindi sino al 26/10/07.</t>
        </r>
      </text>
    </comment>
    <comment ref="P15" authorId="1">
      <text>
        <r>
          <rPr>
            <sz val="8"/>
            <rFont val="Tahoma"/>
            <family val="2"/>
          </rPr>
          <t>richiesta proroga 6 mesi il 20-10-06 al prot 0927/7-11-06 e concessa per 6 mesi sino al 31-8-07</t>
        </r>
      </text>
    </comment>
    <comment ref="P3" authorId="1">
      <text>
        <r>
          <rPr>
            <sz val="8"/>
            <rFont val="Tahoma"/>
            <family val="0"/>
          </rPr>
          <t>proroga di 6 mesi con richiesta del 5-09-05
variazione cronoprogramma di 9 mesi fine il 31/12/2006</t>
        </r>
      </text>
    </comment>
    <comment ref="P11" authorId="1">
      <text>
        <r>
          <rPr>
            <sz val="8"/>
            <rFont val="Tahoma"/>
            <family val="2"/>
          </rPr>
          <t xml:space="preserve">In convenzione 15 mesi per la partenza in ritardo.
</t>
        </r>
      </text>
    </comment>
    <comment ref="P2" authorId="1">
      <text>
        <r>
          <rPr>
            <b/>
            <sz val="8"/>
            <rFont val="Tahoma"/>
            <family val="0"/>
          </rPr>
          <t>sciacovelli:</t>
        </r>
        <r>
          <rPr>
            <sz val="8"/>
            <rFont val="Tahoma"/>
            <family val="0"/>
          </rPr>
          <t xml:space="preserve">
richiesta proroga 6 mesi</t>
        </r>
      </text>
    </comment>
    <comment ref="P24" authorId="1">
      <text>
        <r>
          <rPr>
            <sz val="8"/>
            <rFont val="Tahoma"/>
            <family val="2"/>
          </rPr>
          <t>concessa proroga 6 mesi prot 983 15/02/07
concessa altra proroga e poi altra al 30/09/08</t>
        </r>
      </text>
    </comment>
    <comment ref="J20" authorId="2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era via Junipero Serra, 19</t>
        </r>
      </text>
    </comment>
    <comment ref="J17" authorId="1">
      <text>
        <r>
          <rPr>
            <sz val="8"/>
            <rFont val="Tahoma"/>
            <family val="2"/>
          </rPr>
          <t xml:space="preserve">vecchio indirizzo: Via della Repubblica 71/N 70125 Bari
</t>
        </r>
      </text>
    </comment>
    <comment ref="D2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3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4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5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6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7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8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9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0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1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2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3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4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5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6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7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8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  <comment ref="D19" authorId="1">
      <text>
        <r>
          <rPr>
            <sz val="8"/>
            <rFont val="Tahoma"/>
            <family val="2"/>
          </rPr>
          <t xml:space="preserve">ancora nessuna rendicontazione. Preavviso di revoca
</t>
        </r>
      </text>
    </comment>
  </commentList>
</comments>
</file>

<file path=xl/sharedStrings.xml><?xml version="1.0" encoding="utf-8"?>
<sst xmlns="http://schemas.openxmlformats.org/spreadsheetml/2006/main" count="524" uniqueCount="318">
  <si>
    <t>Durata mesi</t>
  </si>
  <si>
    <t>LE</t>
  </si>
  <si>
    <t>TA</t>
  </si>
  <si>
    <t>fine lavori</t>
  </si>
  <si>
    <t>80009830730</t>
  </si>
  <si>
    <t>anno</t>
  </si>
  <si>
    <t>fondo</t>
  </si>
  <si>
    <t>azione</t>
  </si>
  <si>
    <t>provincia</t>
  </si>
  <si>
    <t>beneficiario finale</t>
  </si>
  <si>
    <t>R d M</t>
  </si>
  <si>
    <t>codice fiscale</t>
  </si>
  <si>
    <t>indirizzo</t>
  </si>
  <si>
    <t>fax</t>
  </si>
  <si>
    <t>costo del progetto</t>
  </si>
  <si>
    <t>CELLINO SAN MARCO</t>
  </si>
  <si>
    <t>FAETO</t>
  </si>
  <si>
    <t>LATERZA</t>
  </si>
  <si>
    <t>BOVINO</t>
  </si>
  <si>
    <t>CASALNUOVO MONTEROTARO</t>
  </si>
  <si>
    <t>MESAGNE</t>
  </si>
  <si>
    <t>LUCERA</t>
  </si>
  <si>
    <t>PALO DEL COLLE</t>
  </si>
  <si>
    <t>SAN MARZANO DI SAN GIUSEPPE</t>
  </si>
  <si>
    <t>SAN MARCO IN LAMIS</t>
  </si>
  <si>
    <t>TIGGIANO</t>
  </si>
  <si>
    <t>CASALVECCHIO DI PUGLIA</t>
  </si>
  <si>
    <t>SUPERSANO</t>
  </si>
  <si>
    <t>CASTRI' DI LECCE</t>
  </si>
  <si>
    <t>CELLE SAN VITO</t>
  </si>
  <si>
    <t>MOTTA MONTECORVINO</t>
  </si>
  <si>
    <t>MATTINATA</t>
  </si>
  <si>
    <t>SAN GIOVANNI ROTONDO</t>
  </si>
  <si>
    <t>BR</t>
  </si>
  <si>
    <t>410A010001</t>
  </si>
  <si>
    <t>FEOGA</t>
  </si>
  <si>
    <t>A</t>
  </si>
  <si>
    <t>COMUNITA' MONTANA DEL GARGANO</t>
  </si>
  <si>
    <t>FG</t>
  </si>
  <si>
    <t>410A010002</t>
  </si>
  <si>
    <t>410A010006</t>
  </si>
  <si>
    <t>410A010015</t>
  </si>
  <si>
    <t>410A010019</t>
  </si>
  <si>
    <t>410A010023</t>
  </si>
  <si>
    <t>410A010028</t>
  </si>
  <si>
    <t>410A010029</t>
  </si>
  <si>
    <t>410A010030</t>
  </si>
  <si>
    <t>410A010042</t>
  </si>
  <si>
    <t>410A010044</t>
  </si>
  <si>
    <t>410A010046</t>
  </si>
  <si>
    <t>410A010051</t>
  </si>
  <si>
    <t>410A010054</t>
  </si>
  <si>
    <t>410A010058</t>
  </si>
  <si>
    <t>410A010068</t>
  </si>
  <si>
    <t>410A010072</t>
  </si>
  <si>
    <t>410A010078</t>
  </si>
  <si>
    <t>410A020008</t>
  </si>
  <si>
    <t>410A020010</t>
  </si>
  <si>
    <t>91001750743</t>
  </si>
  <si>
    <t>80005040714</t>
  </si>
  <si>
    <t>139430714</t>
  </si>
  <si>
    <t>81030744</t>
  </si>
  <si>
    <t>80010650739</t>
  </si>
  <si>
    <t>80011350750</t>
  </si>
  <si>
    <t>83001290713</t>
  </si>
  <si>
    <t>importo ammesso a cofinanziamento regione</t>
  </si>
  <si>
    <t>importo cofinanziamento BF</t>
  </si>
  <si>
    <t>importo campionato</t>
  </si>
  <si>
    <t>importo controllato</t>
  </si>
  <si>
    <t>tel/fax</t>
  </si>
  <si>
    <t>TOTALE</t>
  </si>
  <si>
    <t>Progr.</t>
  </si>
  <si>
    <t>Cod</t>
  </si>
  <si>
    <t>Riferimenti</t>
  </si>
  <si>
    <t>Rappresentante</t>
  </si>
  <si>
    <t>città</t>
  </si>
  <si>
    <t>prov</t>
  </si>
  <si>
    <t>via</t>
  </si>
  <si>
    <t>numero</t>
  </si>
  <si>
    <t>cap</t>
  </si>
  <si>
    <t>COSTO PROGETTO CON IVA</t>
  </si>
  <si>
    <t>TOT CONTR CON IVA</t>
  </si>
  <si>
    <t>Avvio progetto</t>
  </si>
  <si>
    <t>Durata progetto</t>
  </si>
  <si>
    <t>scadenza</t>
  </si>
  <si>
    <t>Dich. Chiusura</t>
  </si>
  <si>
    <t>Valore dell'investimento</t>
  </si>
  <si>
    <t>Compenso Base</t>
  </si>
  <si>
    <t>COLLAUDATORI</t>
  </si>
  <si>
    <t>Notifica</t>
  </si>
  <si>
    <t>Accettazione</t>
  </si>
  <si>
    <t>Insediamento</t>
  </si>
  <si>
    <t>Visita in loco
e chiusura</t>
  </si>
  <si>
    <t>Verbale</t>
  </si>
  <si>
    <t>Liquidazione</t>
  </si>
  <si>
    <t>328-6277627 0881728203 carlo poppa - roberto papadia 0881775695 3498750900</t>
  </si>
  <si>
    <t>0881-790915</t>
  </si>
  <si>
    <t>Carlo Poppa</t>
  </si>
  <si>
    <t>Zara</t>
  </si>
  <si>
    <t>x</t>
  </si>
  <si>
    <t>INTERNI</t>
  </si>
  <si>
    <t>X</t>
  </si>
  <si>
    <t>0832-398887</t>
  </si>
  <si>
    <t>Dott. Raffaele De Santis</t>
  </si>
  <si>
    <t>Ugo Foscolo</t>
  </si>
  <si>
    <t>080-5421451- Mediterranea Elisa Civitella 080/5249818 - Grifo Ulloa antonio 080-4670298</t>
  </si>
  <si>
    <t>080-5421683</t>
  </si>
  <si>
    <t>Luigi D'Ambrosio Lettieri</t>
  </si>
  <si>
    <t>Devitofrancesco</t>
  </si>
  <si>
    <t>4/C</t>
  </si>
  <si>
    <t>Vito Manzari 3403697621 Elsa D'Alo 0805027888 - 3404741396</t>
  </si>
  <si>
    <t>080-5027195</t>
  </si>
  <si>
    <t>Vito Manzari</t>
  </si>
  <si>
    <t>Via Omodeo</t>
  </si>
  <si>
    <t>Nicola Digirolamo
Monica Di Giuseppe
Aleddandro Rizzo</t>
  </si>
  <si>
    <t xml:space="preserve">
70 06/02/09
71 06/02/09</t>
  </si>
  <si>
    <t>Giannoccari 0832-263069 3471758993</t>
  </si>
  <si>
    <t>0832-261185</t>
  </si>
  <si>
    <t>Salvatore Giannaccari</t>
  </si>
  <si>
    <t>Lequile</t>
  </si>
  <si>
    <t>San Pietro in Lama</t>
  </si>
  <si>
    <t>Antonio Tramacere
Felice Bitetti
Michele Valeriano</t>
  </si>
  <si>
    <t>73 06/02/09
72 06/02/09
487 30/10/08</t>
  </si>
  <si>
    <t>0832-317152 - 312857(sig.ra Basile) - Vinicio Russo Soin2000 consl. 0832-217504; 328-3875709</t>
  </si>
  <si>
    <t>0832-318359</t>
  </si>
  <si>
    <t>Savatore Riccardo Monsellato</t>
  </si>
  <si>
    <t>Nazario Sauro</t>
  </si>
  <si>
    <t>Giuseppe Puzzovio
Paola Tana
Michele Valeriano</t>
  </si>
  <si>
    <t>Notificata a mano
Via Taranto, 253 - Lecce
Sede</t>
  </si>
  <si>
    <t>Ok
Ok
Ok</t>
  </si>
  <si>
    <t>01/12/2008
10:00</t>
  </si>
  <si>
    <t>Assopim 080.3113982 tel e FAX 080.3115200 Sig.ra Martimucci Lucia 3495051557 e  Mangiatordi Michele consul assopim cel 3283604899. Consorzio PROAPI dott.ssa Martucci Paola 338,2786349 / 080-5741940 Martino Carlo pres: 080-3103858</t>
  </si>
  <si>
    <t>080-3149656</t>
  </si>
  <si>
    <t>Carlo Maria Martino</t>
  </si>
  <si>
    <t>Altamura</t>
  </si>
  <si>
    <t>Catania</t>
  </si>
  <si>
    <t>Atto 641 11/12/08
Leonardo Morgante
Francesco Rella
Michele Valeriano</t>
  </si>
  <si>
    <t xml:space="preserve">Sergio Annese 347-6830666 - Manlio Cassandro 0883-534045 - 335-6277101 ARA 080/4054482 </t>
  </si>
  <si>
    <t>080-4054788</t>
  </si>
  <si>
    <t xml:space="preserve">Pietro Salcuni 0804054482 - 4054788 - 4934192 fax uguale </t>
  </si>
  <si>
    <t>Putignano</t>
  </si>
  <si>
    <t>San Nicola</t>
  </si>
  <si>
    <t>Atto 645 11/12/08
Carmine Fella
Antonio Chiarello
Michele Valeriano</t>
  </si>
  <si>
    <t>Amendolara 3357211774 - 080-5482805 Dott. Mariani - Consulente Loiudice/Gioia 0805026505 - 3355622109 - nuovo numero 0805010600</t>
  </si>
  <si>
    <t>080-5482809</t>
  </si>
  <si>
    <t>Giovanni Mongelli Foggia 8/6/57</t>
  </si>
  <si>
    <t>N. Tridente</t>
  </si>
  <si>
    <t>Vinicio Malorgio
Vincenzo Ranaldo
Dora Palmisano</t>
  </si>
  <si>
    <t>Via D. Sturzo, 7 - Tuglie
Via Via delle Forze Armate,16 - Bari
Sede</t>
  </si>
  <si>
    <t xml:space="preserve">tel 328/8865581 fabio vannella   0881-532420 - paolo di iorio 3471776756 - 3282826119 </t>
  </si>
  <si>
    <t xml:space="preserve">0881-530664 tel e fax </t>
  </si>
  <si>
    <t>Antonio Dell'Aquila</t>
  </si>
  <si>
    <t>Piave</t>
  </si>
  <si>
    <t>Claudio Cordisco
Gianfranco Melissano
Michele Camporeale</t>
  </si>
  <si>
    <t>06/11/2008
01/12/2008</t>
  </si>
  <si>
    <t>080-5613578 - 080-5610516</t>
  </si>
  <si>
    <t>080-5610336</t>
  </si>
  <si>
    <t>Valter Sergi</t>
  </si>
  <si>
    <t xml:space="preserve">S.Matarrese </t>
  </si>
  <si>
    <t>2/O</t>
  </si>
  <si>
    <t>Scarpelli Virgilio
D'Andria Pierfrancesco
Valeriano Michele</t>
  </si>
  <si>
    <t>Via Amendola, 219 - Bari 3391167023
Via Cancello Rotto - Bari 3337732363
Sede</t>
  </si>
  <si>
    <t>Sgherza, Laforgia  080-5289753 fax 5220665 / Paola Stifanelli 0832-443900 - 339-8767417</t>
  </si>
  <si>
    <t>080-5220665</t>
  </si>
  <si>
    <t>Francesco Sgherza</t>
  </si>
  <si>
    <t>Putignani</t>
  </si>
  <si>
    <t>12/A</t>
  </si>
  <si>
    <t>Antonio Nestola
Alessandro Pagliardini
Dora Palmisano</t>
  </si>
  <si>
    <t>Via Matteotti, 2 - Porto Cesareo
Via N. Di Palma - Campi Salentina
Sede</t>
  </si>
  <si>
    <t xml:space="preserve">Candida Bitetto 3357512075 - </t>
  </si>
  <si>
    <t>080-5482235</t>
  </si>
  <si>
    <t>Francesco Mazzoccoli</t>
  </si>
  <si>
    <t>Amendola</t>
  </si>
  <si>
    <t>172/C</t>
  </si>
  <si>
    <t>Francesco Negro
Andrea Moretti
Michele Valeriano</t>
  </si>
  <si>
    <t>Piazzetta G.Lillo, 8 - Lecce 360833631
Via Caserta, 5 - Lecce 3398379491
Sede</t>
  </si>
  <si>
    <t>Ok
Ok 
Ok</t>
  </si>
  <si>
    <t>Ing, Manciulli 0832284111 - 3492371330 Giovanna De Lorenzis 347-4858513 - mmanciulli@edinform.it - tel. 0832-245472 fax0832-304406 - federazione 080-5547405</t>
  </si>
  <si>
    <t>080-5547421</t>
  </si>
  <si>
    <t>Cosimo Fonseca</t>
  </si>
  <si>
    <t>Viale Japigia</t>
  </si>
  <si>
    <t>Fernando Strafella
Chiarello Antonio
Michele Valeriano</t>
  </si>
  <si>
    <t>Via Luzzatti, 6 - Nardò
Via Novaglie - Corsano
Sede</t>
  </si>
  <si>
    <t xml:space="preserve">
Ok 
Ok</t>
  </si>
  <si>
    <t>CNA 080-5486931 fax: 080-5486939 - 349 26 97 740 Samanta Di Comite</t>
  </si>
  <si>
    <t>080-5486939</t>
  </si>
  <si>
    <t>Giovanni Brigante</t>
  </si>
  <si>
    <t>Viale Einaudi</t>
  </si>
  <si>
    <t>51</t>
  </si>
  <si>
    <t>Vincenzo Maniglio
Indino Luigi Giovanni
Dora Palmisano</t>
  </si>
  <si>
    <t>Via Coraffia, 1/D - Castrignano De' Greci 
Via C. Beccaria - Lucugnano di Tricase
Sede</t>
  </si>
  <si>
    <t>Ok 
Ok
Ok</t>
  </si>
  <si>
    <t>25/11/2008
15/12/2008</t>
  </si>
  <si>
    <t>Arch Lastilla Michele 3921152191 Vito Micunco 0805367848 335584489 5 conf: tel e fax 0805228037 Persona di riferimento: Assunta Pistolese 347-0766580- 335-5844895 Vito Micunco</t>
  </si>
  <si>
    <t>080-5228037</t>
  </si>
  <si>
    <t>Ottavio Severo</t>
  </si>
  <si>
    <t>Via Putignani</t>
  </si>
  <si>
    <t>Vincenzo Ingrosso
Andrea Cudazzo
Michele Valeriano</t>
  </si>
  <si>
    <t>Via Oslavia, 71 - Lecce
Via Montegrappa, 70 - Galatina
Sede</t>
  </si>
  <si>
    <t>Amendolara 3357211774 - Consulente Loiudice/Gioia 0805026505- nuovo numero 0805010600</t>
  </si>
  <si>
    <t>Salvatore Matarrese</t>
  </si>
  <si>
    <t>Paolo Tremamunno
Gianfranco Melissano
Michele Valeriano</t>
  </si>
  <si>
    <t>sost. Carmelo Giugno
Via Ascoli, 15 - Cutrofiano (Le)
Sede</t>
  </si>
  <si>
    <t>Franco Catapano 3357375013 Wanda Pucci 3472955747 0805616025</t>
  </si>
  <si>
    <t>080-5641379</t>
  </si>
  <si>
    <t>Antonio Barile, Altamura 30.4.56</t>
  </si>
  <si>
    <t>Matarrese</t>
  </si>
  <si>
    <t>Carmine Fella
Fabio Papadia
Nicola Digirolamo</t>
  </si>
  <si>
    <t>Via Don Donato Franco, 121 - Carmiano
Via Europa - Foggia
Sede</t>
  </si>
  <si>
    <t>Confapi Puglia</t>
  </si>
  <si>
    <t>Confapinrete</t>
  </si>
  <si>
    <t>Riccardo Figliolia 0805099808 - 3357053242 - 0805481801 - Vella Paolo - consulente Biancolillo angelica 3296183216, Emanuele Micunco 3333257535</t>
  </si>
  <si>
    <t>080-5484760</t>
  </si>
  <si>
    <t>Cristofaro Perilli</t>
  </si>
  <si>
    <t>Napoli</t>
  </si>
  <si>
    <t>329G</t>
  </si>
  <si>
    <t>Atto 644 11/12/08
Leonardo Morgante
Francesco Rella
Angela Miglionico</t>
  </si>
  <si>
    <t>Lega Regionale delle Cooperative e Mutue</t>
  </si>
  <si>
    <t>LegaCoop Puglia in Rete</t>
  </si>
  <si>
    <t>Teresa Guarnieri 3358060907</t>
  </si>
  <si>
    <t>080-5423970</t>
  </si>
  <si>
    <t>Antonio Calderaro</t>
  </si>
  <si>
    <t>G. Capruzzi</t>
  </si>
  <si>
    <t>70124</t>
  </si>
  <si>
    <t>Atto 00035 del 26/01/09
Giuseppe Puzzovio
Letizia De Giorgi
Michele Valeriano</t>
  </si>
  <si>
    <t>Associazione degli Architetti, Pianificatori, Paesaggisti e Conservatori della Puglia</t>
  </si>
  <si>
    <t>ARCH On-Line</t>
  </si>
  <si>
    <t>080-5539705 Marco Iannone fax 0805559606 - Francesca Cavicchia 348,9261553 - Giovanna Calabrese 0805539705 - Viesti (Getronics) 080-3855494, 348-4754077</t>
  </si>
  <si>
    <t>080-5559606</t>
  </si>
  <si>
    <t>Claudio Certini, Putignano 3.3.55</t>
  </si>
  <si>
    <t>Japigia</t>
  </si>
  <si>
    <t>Atto 646 11/12/08
Assunto Vito Laricchiuta
Andrea Moretti
Michele Valeriano</t>
  </si>
  <si>
    <t xml:space="preserve">
andnick@tiscali,it</t>
  </si>
  <si>
    <t>Federazione Regionale della Unione Nazionale Cooperative Italiane</t>
  </si>
  <si>
    <t>E-COOP Cooperative e servizi on line</t>
  </si>
  <si>
    <t>080-5542090 rag. Pinto 349-4469911 - Turturro - Eugenio Leone 3351351451</t>
  </si>
  <si>
    <t>080-5542090</t>
  </si>
  <si>
    <t>Longo Dario V. Presidente</t>
  </si>
  <si>
    <t>De Nicolo</t>
  </si>
  <si>
    <t>Atto 643 11/12/08
Leonardo Morgante
Francesco Rella
Michele Camporeale</t>
  </si>
  <si>
    <t>Unione Regionale del Commercio e del Turismo della Puglia</t>
  </si>
  <si>
    <t>INCOM</t>
  </si>
  <si>
    <t>Chiarelli Giuseppe 080 5210425 fax 080-5283311 Loiudice Maria Luisa 080 5026505 Maria Teresa Gigante 0805210425</t>
  </si>
  <si>
    <t>080-5283311</t>
  </si>
  <si>
    <t>Emanuele Papalia Taranto,20/10/41</t>
  </si>
  <si>
    <t>BA</t>
  </si>
  <si>
    <t>P.zza Moro</t>
  </si>
  <si>
    <t>Atto 642 11/12/08
Giuseppe Cafaro
Perrone Antonio
Michele Valeriano</t>
  </si>
  <si>
    <t>Federazione Ordini Dottori Agronomi e Forestali di Puglia</t>
  </si>
  <si>
    <t>Viridia</t>
  </si>
  <si>
    <t>Profin Service 0805232592 Candida Bitetto 3357512075 fax 0805237535-0805720553 - Dongiovanni Gennearo 3358281565 - 0804979652 Tecnologie avanzate - Oronzo Milillo 348-9337990 - 3932631750</t>
  </si>
  <si>
    <t>080-5614487</t>
  </si>
  <si>
    <t>Oronzo Milillo</t>
  </si>
  <si>
    <t>J.F. Kennedy</t>
  </si>
  <si>
    <t>Atto 653 12/12/08
Tramacere Antonio
Chiarello Antonio
Miglionico Angela</t>
  </si>
  <si>
    <t>Ict e conoscenza per la competitività internazionale dell'Area Metropolitana di Bari</t>
  </si>
  <si>
    <t>Luigi Traetta
Felice Bitetti
Valeriano Michele</t>
  </si>
  <si>
    <t>Via C.Colombo, 130/c - Laterza
Viale Mar Tirreno - Marina di Ginosa (Ta)
Sede</t>
  </si>
  <si>
    <r>
      <t>sig.ra Giovanna Cacciatore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tel 0832-398887- pr. Manager Dott. Dino Salamanna 328.4238988 0833-861548</t>
    </r>
  </si>
  <si>
    <t>Bari</t>
  </si>
  <si>
    <t>Lecce</t>
  </si>
  <si>
    <t>Foggia</t>
  </si>
  <si>
    <t>nomeproponente</t>
  </si>
  <si>
    <t>nomeprogetto</t>
  </si>
  <si>
    <t>Le</t>
  </si>
  <si>
    <t>Comune di Bari</t>
  </si>
  <si>
    <t>---</t>
  </si>
  <si>
    <t>Inizio lavori</t>
  </si>
  <si>
    <t>tel</t>
  </si>
  <si>
    <t>Fax</t>
  </si>
  <si>
    <t>Ba</t>
  </si>
  <si>
    <t>Fg</t>
  </si>
  <si>
    <t>RUP</t>
  </si>
  <si>
    <t>e-mail</t>
  </si>
  <si>
    <t>codice MIR</t>
  </si>
  <si>
    <t>Progetto per l'ammodernamento di strade rurali nell'agro del Comune di Cellino S. Marco</t>
  </si>
  <si>
    <t>Lavori di sistemazione strada comunale Boschetto</t>
  </si>
  <si>
    <t>Intervento di ammodernamento della rete viaria rurale esistente s.c. .14 "Madonna delle Grazie-Caionne</t>
  </si>
  <si>
    <t>Amodernamento strada rurale Femmina Morta</t>
  </si>
  <si>
    <t>080-5405217/5292</t>
  </si>
  <si>
    <t>data contollo in loco</t>
  </si>
  <si>
    <t>Indirizzo</t>
  </si>
  <si>
    <t>dott. Nicola DATTOMA</t>
  </si>
  <si>
    <t>importo pubblico progetto</t>
  </si>
  <si>
    <t>0013943014</t>
  </si>
  <si>
    <t>0881-966716/961093</t>
  </si>
  <si>
    <t>0881-973290/0881-973267</t>
  </si>
  <si>
    <t>Geom. Lorenzo GIRADI (3487085016)</t>
  </si>
  <si>
    <t>resptecnico@comune.faeto.fg.it</t>
  </si>
  <si>
    <t>Via Cappella 11 - 71020 FAETO (FG)</t>
  </si>
  <si>
    <t>Ing. Angelo BRUNO</t>
  </si>
  <si>
    <t>tecnico@comunebovino.it</t>
  </si>
  <si>
    <t>Via Leggieri 1 - 71023 BOVINO(FG)</t>
  </si>
  <si>
    <t>geom. vincenzo BERNARDINI</t>
  </si>
  <si>
    <t>0831-615218/0831-619691</t>
  </si>
  <si>
    <t>ufficio.tecnico@comune.cellinosamarco.br.it</t>
  </si>
  <si>
    <t>Via Napoli - 72020 CELINO SAN MARCO (BR)</t>
  </si>
  <si>
    <t>Ing. Rosabianca Morleo</t>
  </si>
  <si>
    <t>0831-731241/0831-777403</t>
  </si>
  <si>
    <t>00081030744</t>
  </si>
  <si>
    <t>ingmorleo@tiscalinet.it</t>
  </si>
  <si>
    <t>Sistemazione e ammodernamento strade rurali</t>
  </si>
  <si>
    <t>18/0/2010</t>
  </si>
  <si>
    <t>Geom. Antonio Palumbo</t>
  </si>
  <si>
    <t>82000950715</t>
  </si>
  <si>
    <t>0881-541242/0881-541249</t>
  </si>
  <si>
    <t>ufficiotecnico.lucera@isnet.it</t>
  </si>
  <si>
    <t>Corso Garibaldi, 42 - 71036 LUCERA (FG)</t>
  </si>
  <si>
    <t>Ing. Giuseppe Sangirardi</t>
  </si>
  <si>
    <t>80021630720</t>
  </si>
  <si>
    <t>080-626982/080-627795</t>
  </si>
  <si>
    <t>ll.pp@libero.it</t>
  </si>
  <si>
    <t>Via Umberto I - 70027 PALO DEL COLLE (BA)</t>
  </si>
  <si>
    <t>Arch. Vincenzo Manzi</t>
  </si>
  <si>
    <t>80003290717</t>
  </si>
  <si>
    <t>0881972031/0881972714</t>
  </si>
  <si>
    <t>cellesannvito@interfree.it</t>
  </si>
  <si>
    <t>Via Roma, 74 - 71020 CELLE DI SAN VITO (FG)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</si>
</sst>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d/m/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.0"/>
    <numFmt numFmtId="176" formatCode="[$€-2]\ #.##000_);[Red]\([$€-2]\ #.##000\)"/>
    <numFmt numFmtId="177" formatCode="0.0"/>
    <numFmt numFmtId="178" formatCode="#,##0.000"/>
    <numFmt numFmtId="179" formatCode="[$-410]dddd\ d\ mmmm\ yyyy"/>
    <numFmt numFmtId="180" formatCode="dd/mm/yy;@"/>
    <numFmt numFmtId="181" formatCode="dd/mm/yy"/>
    <numFmt numFmtId="182" formatCode="&quot;€&quot;\ #,##0.00"/>
    <numFmt numFmtId="183" formatCode="&quot;€&quot;\ #,##0"/>
    <numFmt numFmtId="184" formatCode="[$-410]mmmm\-yy;@"/>
    <numFmt numFmtId="185" formatCode="h\.mm\.ss"/>
    <numFmt numFmtId="186" formatCode="#,##0.0000"/>
    <numFmt numFmtId="187" formatCode="[$-F400]h:mm:ss\ AM/PM"/>
    <numFmt numFmtId="188" formatCode="0.00000"/>
    <numFmt numFmtId="189" formatCode="0.000"/>
    <numFmt numFmtId="190" formatCode="0.0%"/>
    <numFmt numFmtId="191" formatCode="#,##0.00000"/>
    <numFmt numFmtId="192" formatCode="#,##0.000000"/>
    <numFmt numFmtId="193" formatCode="_-* #,##0.0_-;\-* #,##0.0_-;_-* &quot;-&quot;_-;_-@_-"/>
    <numFmt numFmtId="194" formatCode="_-[$€-2]\ * #,##0.00_-;\-[$€-2]\ * #,##0.00_-;_-[$€-2]\ * &quot;-&quot;??_-"/>
    <numFmt numFmtId="195" formatCode="#,##0.00;[Red]#,##0.00"/>
    <numFmt numFmtId="196" formatCode="0.000;[Red]0.000"/>
    <numFmt numFmtId="197" formatCode="_-* #,##0_-;\-* #,##0_-;_-* &quot;-&quot;??_-;_-@_-"/>
    <numFmt numFmtId="198" formatCode="d/m/yy"/>
  </numFmts>
  <fonts count="41">
    <font>
      <sz val="10"/>
      <name val="Arial"/>
      <family val="0"/>
    </font>
    <font>
      <u val="single"/>
      <sz val="10"/>
      <color indexed="12"/>
      <name val="Verdan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21"/>
      <name val="Arial"/>
      <family val="2"/>
    </font>
    <font>
      <sz val="9"/>
      <color indexed="10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49"/>
      <name val="Arial"/>
      <family val="2"/>
    </font>
    <font>
      <b/>
      <sz val="9"/>
      <color indexed="12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57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19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textRotation="90"/>
    </xf>
    <xf numFmtId="1" fontId="31" fillId="0" borderId="10" xfId="0" applyNumberFormat="1" applyFont="1" applyFill="1" applyBorder="1" applyAlignment="1">
      <alignment horizontal="center" vertical="center" textRotation="90" wrapText="1"/>
    </xf>
    <xf numFmtId="4" fontId="31" fillId="0" borderId="10" xfId="0" applyNumberFormat="1" applyFont="1" applyFill="1" applyBorder="1" applyAlignment="1">
      <alignment horizontal="center" vertical="center" textRotation="90"/>
    </xf>
    <xf numFmtId="4" fontId="31" fillId="0" borderId="10" xfId="0" applyNumberFormat="1" applyFont="1" applyFill="1" applyBorder="1" applyAlignment="1">
      <alignment horizontal="center" vertical="center" textRotation="90" wrapText="1"/>
    </xf>
    <xf numFmtId="4" fontId="32" fillId="0" borderId="10" xfId="0" applyNumberFormat="1" applyFont="1" applyFill="1" applyBorder="1" applyAlignment="1">
      <alignment horizontal="center" vertical="center" textRotation="90" wrapText="1"/>
    </xf>
    <xf numFmtId="14" fontId="33" fillId="0" borderId="10" xfId="0" applyNumberFormat="1" applyFont="1" applyFill="1" applyBorder="1" applyAlignment="1">
      <alignment horizontal="center" vertical="center" textRotation="90" wrapText="1"/>
    </xf>
    <xf numFmtId="1" fontId="33" fillId="0" borderId="10" xfId="0" applyNumberFormat="1" applyFont="1" applyFill="1" applyBorder="1" applyAlignment="1">
      <alignment horizontal="center" vertical="center" textRotation="90" wrapText="1"/>
    </xf>
    <xf numFmtId="175" fontId="34" fillId="0" borderId="10" xfId="0" applyNumberFormat="1" applyFont="1" applyFill="1" applyBorder="1" applyAlignment="1">
      <alignment horizontal="center" vertical="center" textRotation="90" wrapText="1"/>
    </xf>
    <xf numFmtId="175" fontId="33" fillId="0" borderId="10" xfId="0" applyNumberFormat="1" applyFont="1" applyFill="1" applyBorder="1" applyAlignment="1">
      <alignment horizontal="center" vertical="center" textRotation="90" wrapText="1"/>
    </xf>
    <xf numFmtId="4" fontId="33" fillId="0" borderId="10" xfId="0" applyNumberFormat="1" applyFont="1" applyFill="1" applyBorder="1" applyAlignment="1">
      <alignment horizontal="center" vertical="center" textRotation="90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textRotation="90"/>
    </xf>
    <xf numFmtId="0" fontId="35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31" fillId="14" borderId="10" xfId="0" applyFont="1" applyFill="1" applyBorder="1" applyAlignment="1">
      <alignment horizontal="center" vertical="center"/>
    </xf>
    <xf numFmtId="0" fontId="36" fillId="14" borderId="10" xfId="0" applyFont="1" applyFill="1" applyBorder="1" applyAlignment="1">
      <alignment horizontal="center" vertical="center"/>
    </xf>
    <xf numFmtId="0" fontId="31" fillId="14" borderId="10" xfId="0" applyFont="1" applyFill="1" applyBorder="1" applyAlignment="1">
      <alignment vertical="center" wrapText="1"/>
    </xf>
    <xf numFmtId="1" fontId="31" fillId="14" borderId="10" xfId="0" applyNumberFormat="1" applyFont="1" applyFill="1" applyBorder="1" applyAlignment="1">
      <alignment vertical="center"/>
    </xf>
    <xf numFmtId="4" fontId="31" fillId="14" borderId="10" xfId="0" applyNumberFormat="1" applyFont="1" applyFill="1" applyBorder="1" applyAlignment="1">
      <alignment horizontal="left" vertical="center" wrapText="1"/>
    </xf>
    <xf numFmtId="0" fontId="31" fillId="14" borderId="10" xfId="0" applyFont="1" applyFill="1" applyBorder="1" applyAlignment="1">
      <alignment horizontal="center" vertical="center" wrapText="1"/>
    </xf>
    <xf numFmtId="4" fontId="32" fillId="14" borderId="11" xfId="0" applyNumberFormat="1" applyFont="1" applyFill="1" applyBorder="1" applyAlignment="1">
      <alignment horizontal="right" vertical="center"/>
    </xf>
    <xf numFmtId="4" fontId="32" fillId="14" borderId="10" xfId="0" applyNumberFormat="1" applyFont="1" applyFill="1" applyBorder="1" applyAlignment="1">
      <alignment horizontal="right" vertical="center"/>
    </xf>
    <xf numFmtId="14" fontId="34" fillId="14" borderId="12" xfId="0" applyNumberFormat="1" applyFont="1" applyFill="1" applyBorder="1" applyAlignment="1">
      <alignment horizontal="center" vertical="center"/>
    </xf>
    <xf numFmtId="1" fontId="32" fillId="14" borderId="10" xfId="0" applyNumberFormat="1" applyFont="1" applyFill="1" applyBorder="1" applyAlignment="1">
      <alignment horizontal="center" vertical="center"/>
    </xf>
    <xf numFmtId="175" fontId="31" fillId="14" borderId="10" xfId="0" applyNumberFormat="1" applyFont="1" applyFill="1" applyBorder="1" applyAlignment="1">
      <alignment horizontal="center" vertical="center"/>
    </xf>
    <xf numFmtId="14" fontId="31" fillId="14" borderId="10" xfId="0" applyNumberFormat="1" applyFont="1" applyFill="1" applyBorder="1" applyAlignment="1">
      <alignment horizontal="center" vertical="center"/>
    </xf>
    <xf numFmtId="14" fontId="37" fillId="14" borderId="10" xfId="0" applyNumberFormat="1" applyFont="1" applyFill="1" applyBorder="1" applyAlignment="1">
      <alignment horizontal="center" vertical="center"/>
    </xf>
    <xf numFmtId="4" fontId="31" fillId="14" borderId="10" xfId="0" applyNumberFormat="1" applyFont="1" applyFill="1" applyBorder="1" applyAlignment="1">
      <alignment horizontal="right" vertical="center"/>
    </xf>
    <xf numFmtId="0" fontId="0" fillId="14" borderId="10" xfId="0" applyFill="1" applyBorder="1" applyAlignment="1">
      <alignment horizontal="center" vertical="center"/>
    </xf>
    <xf numFmtId="0" fontId="0" fillId="14" borderId="10" xfId="0" applyFill="1" applyBorder="1" applyAlignment="1">
      <alignment/>
    </xf>
    <xf numFmtId="14" fontId="0" fillId="14" borderId="10" xfId="0" applyNumberFormat="1" applyFill="1" applyBorder="1" applyAlignment="1" quotePrefix="1">
      <alignment horizontal="center" vertical="center"/>
    </xf>
    <xf numFmtId="14" fontId="38" fillId="14" borderId="10" xfId="0" applyNumberFormat="1" applyFont="1" applyFill="1" applyBorder="1" applyAlignment="1">
      <alignment horizontal="center" vertical="center"/>
    </xf>
    <xf numFmtId="0" fontId="31" fillId="14" borderId="10" xfId="0" applyFont="1" applyFill="1" applyBorder="1" applyAlignment="1">
      <alignment horizontal="left" vertical="center" wrapText="1"/>
    </xf>
    <xf numFmtId="4" fontId="37" fillId="14" borderId="10" xfId="0" applyNumberFormat="1" applyFont="1" applyFill="1" applyBorder="1" applyAlignment="1">
      <alignment horizontal="right" vertical="center"/>
    </xf>
    <xf numFmtId="0" fontId="0" fillId="14" borderId="10" xfId="0" applyFill="1" applyBorder="1" applyAlignment="1">
      <alignment horizontal="left" vertical="center" wrapText="1"/>
    </xf>
    <xf numFmtId="14" fontId="0" fillId="1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1" fontId="31" fillId="0" borderId="10" xfId="0" applyNumberFormat="1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right" vertical="center"/>
    </xf>
    <xf numFmtId="14" fontId="34" fillId="0" borderId="12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175" fontId="31" fillId="0" borderId="10" xfId="0" applyNumberFormat="1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4" fontId="38" fillId="0" borderId="10" xfId="0" applyNumberFormat="1" applyFont="1" applyFill="1" applyBorder="1" applyAlignment="1" quotePrefix="1">
      <alignment horizontal="center" vertical="center"/>
    </xf>
    <xf numFmtId="1" fontId="31" fillId="0" borderId="10" xfId="0" applyNumberFormat="1" applyFont="1" applyFill="1" applyBorder="1" applyAlignment="1" quotePrefix="1">
      <alignment vertical="center"/>
    </xf>
    <xf numFmtId="14" fontId="34" fillId="0" borderId="1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left" vertical="top" wrapText="1"/>
    </xf>
    <xf numFmtId="14" fontId="0" fillId="14" borderId="10" xfId="0" applyNumberFormat="1" applyFill="1" applyBorder="1" applyAlignment="1">
      <alignment horizontal="center" vertical="center" wrapText="1"/>
    </xf>
    <xf numFmtId="14" fontId="38" fillId="14" borderId="10" xfId="0" applyNumberFormat="1" applyFont="1" applyFill="1" applyBorder="1" applyAlignment="1" quotePrefix="1">
      <alignment horizontal="center" vertical="center"/>
    </xf>
    <xf numFmtId="0" fontId="0" fillId="14" borderId="10" xfId="0" applyFill="1" applyBorder="1" applyAlignment="1">
      <alignment vertical="top"/>
    </xf>
    <xf numFmtId="0" fontId="0" fillId="14" borderId="10" xfId="0" applyFill="1" applyBorder="1" applyAlignment="1">
      <alignment vertical="top" wrapText="1"/>
    </xf>
    <xf numFmtId="0" fontId="31" fillId="0" borderId="10" xfId="0" applyFont="1" applyFill="1" applyBorder="1" applyAlignment="1" quotePrefix="1">
      <alignment horizontal="center" vertical="center"/>
    </xf>
    <xf numFmtId="4" fontId="37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16" fontId="31" fillId="14" borderId="10" xfId="0" applyNumberFormat="1" applyFont="1" applyFill="1" applyBorder="1" applyAlignment="1" quotePrefix="1">
      <alignment horizontal="center" vertical="center"/>
    </xf>
    <xf numFmtId="14" fontId="39" fillId="14" borderId="10" xfId="0" applyNumberFormat="1" applyFont="1" applyFill="1" applyBorder="1" applyAlignment="1">
      <alignment horizontal="center" vertical="center" wrapText="1"/>
    </xf>
    <xf numFmtId="0" fontId="31" fillId="14" borderId="10" xfId="0" applyFont="1" applyFill="1" applyBorder="1" applyAlignment="1" quotePrefix="1">
      <alignment horizontal="center" vertical="center"/>
    </xf>
    <xf numFmtId="4" fontId="31" fillId="0" borderId="10" xfId="0" applyNumberFormat="1" applyFont="1" applyFill="1" applyBorder="1" applyAlignment="1" quotePrefix="1">
      <alignment horizontal="center" vertical="center"/>
    </xf>
    <xf numFmtId="0" fontId="37" fillId="0" borderId="10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1" fontId="37" fillId="0" borderId="10" xfId="0" applyNumberFormat="1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right" vertical="center"/>
    </xf>
    <xf numFmtId="14" fontId="33" fillId="0" borderId="12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75" fontId="37" fillId="0" borderId="10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left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14" fontId="4" fillId="0" borderId="0" xfId="0" applyNumberFormat="1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6" fillId="0" borderId="0" xfId="0" applyNumberFormat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 quotePrefix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quotePrefix="1">
      <alignment horizontal="center" vertical="center" wrapText="1"/>
    </xf>
    <xf numFmtId="171" fontId="4" fillId="0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4" fontId="7" fillId="0" borderId="0" xfId="0" applyNumberFormat="1" applyFont="1" applyFill="1" applyBorder="1" applyAlignment="1" quotePrefix="1">
      <alignment horizontal="center" vertical="center"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171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37" fillId="19" borderId="0" xfId="0" applyFont="1" applyFill="1" applyBorder="1" applyAlignment="1">
      <alignment horizontal="left" vertical="center" wrapText="1"/>
    </xf>
    <xf numFmtId="0" fontId="10" fillId="19" borderId="0" xfId="0" applyFont="1" applyFill="1" applyBorder="1" applyAlignment="1">
      <alignment horizontal="center" vertical="center" wrapText="1"/>
    </xf>
    <xf numFmtId="0" fontId="10" fillId="19" borderId="0" xfId="0" applyFont="1" applyFill="1" applyBorder="1" applyAlignment="1">
      <alignment horizontal="left" vertical="center" wrapText="1"/>
    </xf>
    <xf numFmtId="4" fontId="10" fillId="19" borderId="0" xfId="0" applyNumberFormat="1" applyFont="1" applyFill="1" applyBorder="1" applyAlignment="1">
      <alignment horizontal="right" vertical="center" wrapText="1"/>
    </xf>
    <xf numFmtId="0" fontId="8" fillId="19" borderId="0" xfId="0" applyFont="1" applyFill="1" applyBorder="1" applyAlignment="1">
      <alignment horizontal="center" vertical="center" wrapText="1"/>
    </xf>
    <xf numFmtId="14" fontId="10" fillId="19" borderId="0" xfId="0" applyNumberFormat="1" applyFont="1" applyFill="1" applyBorder="1" applyAlignment="1">
      <alignment horizontal="center" vertical="center" wrapText="1"/>
    </xf>
    <xf numFmtId="4" fontId="10" fillId="19" borderId="0" xfId="0" applyNumberFormat="1" applyFont="1" applyFill="1" applyBorder="1" applyAlignment="1" quotePrefix="1">
      <alignment horizontal="center" vertical="center" wrapText="1"/>
    </xf>
    <xf numFmtId="171" fontId="10" fillId="19" borderId="0" xfId="0" applyNumberFormat="1" applyFont="1" applyFill="1" applyBorder="1" applyAlignment="1">
      <alignment horizontal="center" vertical="center" wrapText="1"/>
    </xf>
    <xf numFmtId="14" fontId="10" fillId="19" borderId="0" xfId="0" applyNumberFormat="1" applyFont="1" applyFill="1" applyBorder="1" applyAlignment="1">
      <alignment vertical="center" wrapText="1"/>
    </xf>
    <xf numFmtId="0" fontId="9" fillId="19" borderId="0" xfId="0" applyFont="1" applyFill="1" applyBorder="1" applyAlignment="1">
      <alignment horizontal="center" vertical="center" wrapText="1"/>
    </xf>
    <xf numFmtId="14" fontId="8" fillId="19" borderId="0" xfId="0" applyNumberFormat="1" applyFont="1" applyFill="1" applyBorder="1" applyAlignment="1">
      <alignment horizontal="center" vertical="center" wrapText="1"/>
    </xf>
    <xf numFmtId="0" fontId="8" fillId="19" borderId="0" xfId="0" applyFont="1" applyFill="1" applyBorder="1" applyAlignment="1" quotePrefix="1">
      <alignment horizontal="center" vertical="center" wrapText="1"/>
    </xf>
    <xf numFmtId="0" fontId="10" fillId="19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wrapText="1"/>
    </xf>
    <xf numFmtId="1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 quotePrefix="1">
      <alignment horizontal="center" wrapText="1"/>
    </xf>
    <xf numFmtId="0" fontId="5" fillId="0" borderId="0" xfId="0" applyFont="1" applyFill="1" applyBorder="1" applyAlignment="1">
      <alignment wrapText="1"/>
    </xf>
    <xf numFmtId="18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center" vertical="center" wrapText="1"/>
    </xf>
    <xf numFmtId="171" fontId="40" fillId="0" borderId="0" xfId="36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ptecnico@comune.faeto.fg.it" TargetMode="External" /><Relationship Id="rId2" Type="http://schemas.openxmlformats.org/officeDocument/2006/relationships/hyperlink" Target="mailto:tecnico@comunebovino.it" TargetMode="External" /><Relationship Id="rId3" Type="http://schemas.openxmlformats.org/officeDocument/2006/relationships/hyperlink" Target="mailto:ingmorleo@tiscalinet.i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3"/>
  <sheetViews>
    <sheetView tabSelected="1" zoomScaleSheetLayoutView="75" zoomScalePageLayoutView="0" workbookViewId="0" topLeftCell="A1">
      <pane xSplit="6" ySplit="2" topLeftCell="G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9" sqref="B9"/>
    </sheetView>
  </sheetViews>
  <sheetFormatPr defaultColWidth="9.140625" defaultRowHeight="12.75"/>
  <cols>
    <col min="1" max="1" width="11.28125" style="103" customWidth="1"/>
    <col min="2" max="2" width="3.140625" style="104" bestFit="1" customWidth="1"/>
    <col min="3" max="3" width="6.7109375" style="104" bestFit="1" customWidth="1"/>
    <col min="4" max="4" width="3.421875" style="104" customWidth="1"/>
    <col min="5" max="5" width="33.8515625" style="105" customWidth="1"/>
    <col min="6" max="6" width="26.8515625" style="105" bestFit="1" customWidth="1"/>
    <col min="7" max="7" width="5.7109375" style="105" customWidth="1"/>
    <col min="8" max="8" width="28.28125" style="105" customWidth="1"/>
    <col min="9" max="9" width="12.00390625" style="105" hidden="1" customWidth="1"/>
    <col min="10" max="12" width="10.421875" style="105" hidden="1" customWidth="1"/>
    <col min="13" max="13" width="18.7109375" style="105" customWidth="1"/>
    <col min="14" max="14" width="16.140625" style="106" customWidth="1"/>
    <col min="15" max="15" width="12.00390625" style="105" customWidth="1"/>
    <col min="16" max="16" width="11.57421875" style="104" customWidth="1"/>
    <col min="17" max="17" width="12.28125" style="104" customWidth="1"/>
    <col min="18" max="19" width="12.7109375" style="104" customWidth="1"/>
    <col min="20" max="20" width="12.57421875" style="104" customWidth="1"/>
    <col min="21" max="21" width="9.8515625" style="104" bestFit="1" customWidth="1"/>
    <col min="22" max="22" width="16.7109375" style="159" customWidth="1"/>
    <col min="23" max="23" width="12.00390625" style="159" bestFit="1" customWidth="1"/>
    <col min="24" max="24" width="12.140625" style="159" customWidth="1"/>
    <col min="25" max="25" width="12.140625" style="104" customWidth="1"/>
    <col min="26" max="26" width="10.7109375" style="161" customWidth="1"/>
    <col min="27" max="27" width="9.57421875" style="165" customWidth="1"/>
    <col min="28" max="28" width="3.7109375" style="165" customWidth="1"/>
    <col min="29" max="29" width="9.8515625" style="165" bestFit="1" customWidth="1"/>
    <col min="30" max="30" width="11.00390625" style="105" customWidth="1"/>
    <col min="31" max="31" width="6.8515625" style="105" customWidth="1"/>
    <col min="32" max="32" width="6.140625" style="105" customWidth="1"/>
    <col min="33" max="33" width="7.28125" style="105" customWidth="1"/>
    <col min="34" max="34" width="10.7109375" style="105" customWidth="1"/>
    <col min="35" max="35" width="10.140625" style="105" bestFit="1" customWidth="1"/>
    <col min="36" max="36" width="12.7109375" style="105" customWidth="1"/>
    <col min="37" max="37" width="11.28125" style="105" bestFit="1" customWidth="1"/>
    <col min="38" max="38" width="9.8515625" style="166" bestFit="1" customWidth="1"/>
    <col min="39" max="41" width="11.28125" style="167" customWidth="1"/>
    <col min="42" max="42" width="5.421875" style="104" customWidth="1"/>
    <col min="43" max="43" width="11.28125" style="168" customWidth="1"/>
    <col min="44" max="44" width="11.28125" style="105" customWidth="1"/>
    <col min="45" max="45" width="9.8515625" style="105" bestFit="1" customWidth="1"/>
    <col min="46" max="46" width="11.28125" style="105" customWidth="1"/>
    <col min="47" max="47" width="11.28125" style="167" customWidth="1"/>
    <col min="48" max="48" width="11.28125" style="105" customWidth="1"/>
    <col min="49" max="49" width="11.28125" style="167" customWidth="1"/>
    <col min="50" max="51" width="11.28125" style="105" customWidth="1"/>
    <col min="52" max="52" width="5.421875" style="105" customWidth="1"/>
    <col min="53" max="61" width="11.28125" style="105" customWidth="1"/>
    <col min="62" max="62" width="6.28125" style="105" customWidth="1"/>
    <col min="63" max="91" width="11.28125" style="105" customWidth="1"/>
    <col min="92" max="92" width="7.140625" style="105" customWidth="1"/>
    <col min="93" max="94" width="11.28125" style="105" customWidth="1"/>
    <col min="95" max="95" width="10.421875" style="105" customWidth="1"/>
    <col min="96" max="97" width="11.28125" style="105" customWidth="1"/>
    <col min="98" max="98" width="10.00390625" style="105" customWidth="1"/>
    <col min="99" max="116" width="11.28125" style="105" customWidth="1"/>
    <col min="117" max="117" width="13.140625" style="169" bestFit="1" customWidth="1"/>
    <col min="118" max="119" width="12.28125" style="169" bestFit="1" customWidth="1"/>
    <col min="120" max="121" width="12.28125" style="105" bestFit="1" customWidth="1"/>
    <col min="122" max="122" width="13.140625" style="105" customWidth="1"/>
    <col min="123" max="123" width="11.28125" style="170" bestFit="1" customWidth="1"/>
    <col min="124" max="126" width="12.28125" style="105" bestFit="1" customWidth="1"/>
    <col min="127" max="127" width="9.57421875" style="105" customWidth="1"/>
    <col min="128" max="128" width="12.28125" style="105" bestFit="1" customWidth="1"/>
    <col min="129" max="129" width="11.8515625" style="105" bestFit="1" customWidth="1"/>
    <col min="130" max="130" width="12.00390625" style="105" bestFit="1" customWidth="1"/>
    <col min="131" max="131" width="11.8515625" style="167" bestFit="1" customWidth="1"/>
    <col min="132" max="132" width="13.57421875" style="105" customWidth="1"/>
    <col min="133" max="133" width="13.57421875" style="105" bestFit="1" customWidth="1"/>
    <col min="134" max="134" width="14.8515625" style="105" customWidth="1"/>
    <col min="135" max="135" width="13.57421875" style="105" bestFit="1" customWidth="1"/>
    <col min="136" max="136" width="9.8515625" style="105" bestFit="1" customWidth="1"/>
    <col min="137" max="137" width="9.140625" style="105" customWidth="1"/>
    <col min="138" max="138" width="11.28125" style="105" bestFit="1" customWidth="1"/>
    <col min="139" max="139" width="12.421875" style="105" customWidth="1"/>
    <col min="140" max="140" width="10.421875" style="105" bestFit="1" customWidth="1"/>
    <col min="141" max="144" width="9.28125" style="105" bestFit="1" customWidth="1"/>
    <col min="145" max="145" width="9.140625" style="105" customWidth="1"/>
    <col min="146" max="146" width="9.8515625" style="105" bestFit="1" customWidth="1"/>
    <col min="147" max="147" width="11.57421875" style="105" bestFit="1" customWidth="1"/>
    <col min="148" max="149" width="9.8515625" style="105" bestFit="1" customWidth="1"/>
    <col min="150" max="16384" width="9.140625" style="105" customWidth="1"/>
  </cols>
  <sheetData>
    <row r="1" spans="15:131" ht="12">
      <c r="O1" s="104"/>
      <c r="V1" s="104"/>
      <c r="W1" s="104"/>
      <c r="X1" s="104"/>
      <c r="Z1" s="104"/>
      <c r="AA1" s="104"/>
      <c r="AB1" s="104"/>
      <c r="AC1" s="104"/>
      <c r="AD1" s="104"/>
      <c r="AE1" s="104"/>
      <c r="AL1" s="105"/>
      <c r="AM1" s="105"/>
      <c r="AN1" s="105"/>
      <c r="AO1" s="105"/>
      <c r="AP1" s="105"/>
      <c r="AQ1" s="105"/>
      <c r="AU1" s="105"/>
      <c r="AW1" s="105"/>
      <c r="DM1" s="105"/>
      <c r="DN1" s="105"/>
      <c r="DO1" s="105"/>
      <c r="DS1" s="105"/>
      <c r="EA1" s="105"/>
    </row>
    <row r="2" spans="1:31" s="108" customFormat="1" ht="89.25">
      <c r="A2" s="107" t="s">
        <v>274</v>
      </c>
      <c r="B2" s="108" t="s">
        <v>5</v>
      </c>
      <c r="C2" s="108" t="s">
        <v>6</v>
      </c>
      <c r="D2" s="108" t="s">
        <v>7</v>
      </c>
      <c r="E2" s="108" t="s">
        <v>263</v>
      </c>
      <c r="F2" s="108" t="s">
        <v>262</v>
      </c>
      <c r="G2" s="108" t="s">
        <v>8</v>
      </c>
      <c r="H2" s="108" t="s">
        <v>9</v>
      </c>
      <c r="I2" s="108" t="s">
        <v>11</v>
      </c>
      <c r="J2" s="108" t="s">
        <v>12</v>
      </c>
      <c r="K2" s="108" t="s">
        <v>268</v>
      </c>
      <c r="L2" s="108" t="s">
        <v>13</v>
      </c>
      <c r="M2" s="108" t="s">
        <v>10</v>
      </c>
      <c r="N2" s="1" t="s">
        <v>69</v>
      </c>
      <c r="O2" s="109" t="s">
        <v>280</v>
      </c>
      <c r="P2" s="1" t="s">
        <v>14</v>
      </c>
      <c r="Q2" s="1" t="s">
        <v>283</v>
      </c>
      <c r="R2" s="1" t="s">
        <v>65</v>
      </c>
      <c r="S2" s="13" t="s">
        <v>66</v>
      </c>
      <c r="T2" s="1" t="s">
        <v>67</v>
      </c>
      <c r="U2" s="1" t="s">
        <v>68</v>
      </c>
      <c r="V2" s="110" t="s">
        <v>272</v>
      </c>
      <c r="W2" s="110" t="s">
        <v>11</v>
      </c>
      <c r="X2" s="110" t="s">
        <v>281</v>
      </c>
      <c r="Y2" s="1" t="s">
        <v>69</v>
      </c>
      <c r="Z2" s="108" t="s">
        <v>273</v>
      </c>
      <c r="AA2" s="111" t="s">
        <v>267</v>
      </c>
      <c r="AB2" s="111" t="s">
        <v>0</v>
      </c>
      <c r="AC2" s="111" t="s">
        <v>3</v>
      </c>
      <c r="AD2" s="109"/>
      <c r="AE2" s="112"/>
    </row>
    <row r="3" spans="1:31" s="10" customFormat="1" ht="48">
      <c r="A3" s="5" t="s">
        <v>39</v>
      </c>
      <c r="B3" s="113"/>
      <c r="C3" s="113" t="s">
        <v>35</v>
      </c>
      <c r="D3" s="113" t="s">
        <v>36</v>
      </c>
      <c r="E3" s="10" t="s">
        <v>276</v>
      </c>
      <c r="F3" s="5" t="s">
        <v>16</v>
      </c>
      <c r="G3" s="113" t="s">
        <v>38</v>
      </c>
      <c r="H3" s="5" t="s">
        <v>16</v>
      </c>
      <c r="I3" s="114" t="s">
        <v>59</v>
      </c>
      <c r="J3" s="113"/>
      <c r="K3" s="113"/>
      <c r="L3" s="113"/>
      <c r="M3" s="5" t="s">
        <v>282</v>
      </c>
      <c r="N3" s="115" t="s">
        <v>279</v>
      </c>
      <c r="O3" s="8">
        <v>40197</v>
      </c>
      <c r="P3" s="6">
        <v>291917.32</v>
      </c>
      <c r="Q3" s="6">
        <v>291917.32</v>
      </c>
      <c r="R3" s="6">
        <v>291917.32</v>
      </c>
      <c r="S3" s="116"/>
      <c r="T3" s="6">
        <v>291917.32</v>
      </c>
      <c r="U3" s="6">
        <v>291917.32</v>
      </c>
      <c r="V3" s="8" t="s">
        <v>287</v>
      </c>
      <c r="W3" s="125" t="s">
        <v>59</v>
      </c>
      <c r="X3" s="8" t="s">
        <v>289</v>
      </c>
      <c r="Y3" s="171" t="s">
        <v>286</v>
      </c>
      <c r="Z3" s="172" t="s">
        <v>288</v>
      </c>
      <c r="AA3" s="117"/>
      <c r="AB3" s="118"/>
      <c r="AC3" s="8"/>
      <c r="AD3" s="119"/>
      <c r="AE3" s="120"/>
    </row>
    <row r="4" spans="1:31" s="10" customFormat="1" ht="36">
      <c r="A4" s="5" t="s">
        <v>41</v>
      </c>
      <c r="B4" s="113"/>
      <c r="C4" s="113" t="s">
        <v>35</v>
      </c>
      <c r="D4" s="113" t="s">
        <v>36</v>
      </c>
      <c r="E4" s="10" t="s">
        <v>278</v>
      </c>
      <c r="F4" s="5" t="s">
        <v>18</v>
      </c>
      <c r="G4" s="113" t="s">
        <v>38</v>
      </c>
      <c r="H4" s="5" t="s">
        <v>18</v>
      </c>
      <c r="I4" s="121" t="s">
        <v>60</v>
      </c>
      <c r="J4" s="5"/>
      <c r="K4" s="5"/>
      <c r="L4" s="5"/>
      <c r="M4" s="5" t="s">
        <v>282</v>
      </c>
      <c r="N4" s="115" t="s">
        <v>279</v>
      </c>
      <c r="O4" s="8">
        <v>40197</v>
      </c>
      <c r="P4" s="6">
        <v>512556.62</v>
      </c>
      <c r="Q4" s="6">
        <v>501623.91</v>
      </c>
      <c r="R4" s="6">
        <v>409264.91</v>
      </c>
      <c r="S4" s="122"/>
      <c r="T4" s="6">
        <v>409264.91</v>
      </c>
      <c r="U4" s="6">
        <v>409264.91</v>
      </c>
      <c r="V4" s="8" t="s">
        <v>290</v>
      </c>
      <c r="W4" s="125" t="s">
        <v>284</v>
      </c>
      <c r="X4" s="8" t="s">
        <v>292</v>
      </c>
      <c r="Y4" s="123" t="s">
        <v>285</v>
      </c>
      <c r="Z4" s="172" t="s">
        <v>291</v>
      </c>
      <c r="AA4" s="117"/>
      <c r="AB4" s="113"/>
      <c r="AC4" s="8"/>
      <c r="AD4" s="8"/>
      <c r="AE4" s="113"/>
    </row>
    <row r="5" spans="1:31" s="10" customFormat="1" ht="47.25" customHeight="1">
      <c r="A5" s="5" t="s">
        <v>34</v>
      </c>
      <c r="B5" s="113"/>
      <c r="C5" s="113" t="s">
        <v>35</v>
      </c>
      <c r="D5" s="113" t="s">
        <v>36</v>
      </c>
      <c r="E5" s="10" t="s">
        <v>275</v>
      </c>
      <c r="F5" s="5" t="s">
        <v>15</v>
      </c>
      <c r="G5" s="113" t="s">
        <v>33</v>
      </c>
      <c r="H5" s="5" t="s">
        <v>15</v>
      </c>
      <c r="I5" s="121" t="s">
        <v>58</v>
      </c>
      <c r="J5" s="5"/>
      <c r="K5" s="5"/>
      <c r="L5" s="5"/>
      <c r="M5" s="5" t="s">
        <v>282</v>
      </c>
      <c r="N5" s="115" t="s">
        <v>279</v>
      </c>
      <c r="O5" s="8">
        <v>40199</v>
      </c>
      <c r="P5" s="6">
        <v>877976.73</v>
      </c>
      <c r="Q5" s="6">
        <v>559436.02</v>
      </c>
      <c r="R5" s="6">
        <v>517478.32</v>
      </c>
      <c r="S5" s="122"/>
      <c r="T5" s="6">
        <v>559436.02</v>
      </c>
      <c r="U5" s="6">
        <v>559436.02</v>
      </c>
      <c r="V5" s="8" t="s">
        <v>293</v>
      </c>
      <c r="W5" s="125" t="s">
        <v>58</v>
      </c>
      <c r="X5" s="8" t="s">
        <v>296</v>
      </c>
      <c r="Y5" s="123" t="s">
        <v>294</v>
      </c>
      <c r="Z5" s="9" t="s">
        <v>295</v>
      </c>
      <c r="AA5" s="117"/>
      <c r="AB5" s="113"/>
      <c r="AC5" s="8"/>
      <c r="AD5" s="8"/>
      <c r="AE5" s="5"/>
    </row>
    <row r="6" spans="1:31" s="10" customFormat="1" ht="31.5" customHeight="1">
      <c r="A6" s="5" t="s">
        <v>44</v>
      </c>
      <c r="B6" s="113"/>
      <c r="C6" s="113" t="s">
        <v>35</v>
      </c>
      <c r="D6" s="113" t="s">
        <v>36</v>
      </c>
      <c r="E6" s="10" t="s">
        <v>301</v>
      </c>
      <c r="F6" s="5" t="s">
        <v>21</v>
      </c>
      <c r="G6" s="113" t="s">
        <v>38</v>
      </c>
      <c r="H6" s="5" t="s">
        <v>21</v>
      </c>
      <c r="I6" s="5">
        <v>82000950715</v>
      </c>
      <c r="J6" s="5"/>
      <c r="K6" s="5"/>
      <c r="L6" s="5"/>
      <c r="M6" s="5" t="s">
        <v>282</v>
      </c>
      <c r="N6" s="115" t="s">
        <v>279</v>
      </c>
      <c r="O6" s="8">
        <v>40204</v>
      </c>
      <c r="P6" s="6">
        <v>193440.36</v>
      </c>
      <c r="Q6" s="6">
        <v>131394.97</v>
      </c>
      <c r="R6" s="6">
        <v>131394.97</v>
      </c>
      <c r="S6" s="116"/>
      <c r="T6" s="6">
        <v>131394.97</v>
      </c>
      <c r="U6" s="6">
        <v>131394.97</v>
      </c>
      <c r="V6" s="8" t="s">
        <v>303</v>
      </c>
      <c r="W6" s="125" t="s">
        <v>304</v>
      </c>
      <c r="X6" s="8" t="s">
        <v>307</v>
      </c>
      <c r="Y6" s="123" t="s">
        <v>305</v>
      </c>
      <c r="Z6" s="9" t="s">
        <v>306</v>
      </c>
      <c r="AA6" s="117"/>
      <c r="AB6" s="118"/>
      <c r="AC6" s="8"/>
      <c r="AD6" s="8"/>
      <c r="AE6" s="113"/>
    </row>
    <row r="7" spans="1:31" s="10" customFormat="1" ht="48">
      <c r="A7" s="5" t="s">
        <v>45</v>
      </c>
      <c r="B7" s="113"/>
      <c r="C7" s="113" t="s">
        <v>35</v>
      </c>
      <c r="D7" s="113" t="s">
        <v>36</v>
      </c>
      <c r="E7" s="10" t="s">
        <v>301</v>
      </c>
      <c r="F7" s="5" t="s">
        <v>21</v>
      </c>
      <c r="G7" s="113" t="s">
        <v>38</v>
      </c>
      <c r="H7" s="5" t="s">
        <v>21</v>
      </c>
      <c r="I7" s="5">
        <v>82000950715</v>
      </c>
      <c r="J7" s="5"/>
      <c r="K7" s="5"/>
      <c r="L7" s="5"/>
      <c r="M7" s="5" t="s">
        <v>282</v>
      </c>
      <c r="N7" s="115" t="s">
        <v>279</v>
      </c>
      <c r="O7" s="8">
        <v>40204</v>
      </c>
      <c r="P7" s="6">
        <v>408159.28</v>
      </c>
      <c r="Q7" s="6">
        <v>199661.52</v>
      </c>
      <c r="R7" s="6">
        <v>199661.52</v>
      </c>
      <c r="S7" s="116"/>
      <c r="T7" s="6">
        <v>199661.52</v>
      </c>
      <c r="U7" s="6">
        <v>199661.52</v>
      </c>
      <c r="V7" s="8" t="s">
        <v>303</v>
      </c>
      <c r="W7" s="125" t="s">
        <v>304</v>
      </c>
      <c r="X7" s="8" t="s">
        <v>307</v>
      </c>
      <c r="Y7" s="123" t="s">
        <v>305</v>
      </c>
      <c r="Z7" s="9" t="s">
        <v>306</v>
      </c>
      <c r="AA7" s="117"/>
      <c r="AB7" s="118"/>
      <c r="AC7" s="8"/>
      <c r="AD7" s="119"/>
      <c r="AE7" s="124"/>
    </row>
    <row r="8" spans="1:31" s="10" customFormat="1" ht="48">
      <c r="A8" s="5" t="s">
        <v>46</v>
      </c>
      <c r="B8" s="113"/>
      <c r="C8" s="113" t="s">
        <v>35</v>
      </c>
      <c r="D8" s="113" t="s">
        <v>36</v>
      </c>
      <c r="E8" s="10" t="s">
        <v>301</v>
      </c>
      <c r="F8" s="5" t="s">
        <v>22</v>
      </c>
      <c r="G8" s="113" t="s">
        <v>245</v>
      </c>
      <c r="H8" s="5" t="s">
        <v>22</v>
      </c>
      <c r="I8" s="5"/>
      <c r="J8" s="5"/>
      <c r="K8" s="5"/>
      <c r="L8" s="5"/>
      <c r="M8" s="5" t="s">
        <v>282</v>
      </c>
      <c r="N8" s="115" t="s">
        <v>279</v>
      </c>
      <c r="O8" s="8">
        <v>40205</v>
      </c>
      <c r="P8" s="6">
        <v>1031535.37</v>
      </c>
      <c r="Q8" s="6">
        <v>630491.83</v>
      </c>
      <c r="R8" s="6">
        <v>630491.83</v>
      </c>
      <c r="S8" s="116"/>
      <c r="T8" s="6">
        <v>630491.83</v>
      </c>
      <c r="U8" s="6">
        <v>630491.83</v>
      </c>
      <c r="V8" s="125" t="s">
        <v>308</v>
      </c>
      <c r="W8" s="125" t="s">
        <v>309</v>
      </c>
      <c r="X8" s="125" t="s">
        <v>312</v>
      </c>
      <c r="Y8" s="171" t="s">
        <v>310</v>
      </c>
      <c r="Z8" s="9" t="s">
        <v>311</v>
      </c>
      <c r="AA8" s="117"/>
      <c r="AB8" s="118"/>
      <c r="AC8" s="8"/>
      <c r="AD8" s="119"/>
      <c r="AE8" s="120"/>
    </row>
    <row r="9" spans="1:31" s="10" customFormat="1" ht="48">
      <c r="A9" s="5" t="s">
        <v>53</v>
      </c>
      <c r="B9" s="113"/>
      <c r="C9" s="113" t="s">
        <v>35</v>
      </c>
      <c r="D9" s="113" t="s">
        <v>36</v>
      </c>
      <c r="E9" s="10" t="s">
        <v>301</v>
      </c>
      <c r="F9" s="5" t="s">
        <v>29</v>
      </c>
      <c r="G9" s="113" t="s">
        <v>38</v>
      </c>
      <c r="H9" s="5" t="s">
        <v>29</v>
      </c>
      <c r="I9" s="5"/>
      <c r="J9" s="5"/>
      <c r="K9" s="5"/>
      <c r="L9" s="5"/>
      <c r="M9" s="5" t="s">
        <v>282</v>
      </c>
      <c r="N9" s="115" t="s">
        <v>279</v>
      </c>
      <c r="O9" s="8">
        <v>40206</v>
      </c>
      <c r="P9" s="6">
        <v>299171.12</v>
      </c>
      <c r="Q9" s="6">
        <v>299171.12</v>
      </c>
      <c r="R9" s="6">
        <v>299171.12</v>
      </c>
      <c r="S9" s="116"/>
      <c r="T9" s="6">
        <v>299171.12</v>
      </c>
      <c r="U9" s="6">
        <v>299171.12</v>
      </c>
      <c r="V9" s="8" t="s">
        <v>313</v>
      </c>
      <c r="W9" s="125" t="s">
        <v>314</v>
      </c>
      <c r="X9" s="8" t="s">
        <v>317</v>
      </c>
      <c r="Y9" s="123" t="s">
        <v>315</v>
      </c>
      <c r="Z9" s="9" t="s">
        <v>316</v>
      </c>
      <c r="AA9" s="117"/>
      <c r="AB9" s="118"/>
      <c r="AC9" s="8"/>
      <c r="AD9" s="119"/>
      <c r="AE9" s="124"/>
    </row>
    <row r="10" spans="1:31" s="10" customFormat="1" ht="12">
      <c r="A10" s="5" t="s">
        <v>55</v>
      </c>
      <c r="B10" s="113"/>
      <c r="C10" s="113" t="s">
        <v>35</v>
      </c>
      <c r="D10" s="113" t="s">
        <v>36</v>
      </c>
      <c r="F10" s="5" t="s">
        <v>29</v>
      </c>
      <c r="G10" s="113" t="s">
        <v>38</v>
      </c>
      <c r="H10" s="5" t="s">
        <v>29</v>
      </c>
      <c r="I10" s="5"/>
      <c r="J10" s="5"/>
      <c r="K10" s="5"/>
      <c r="L10" s="5"/>
      <c r="M10" s="5" t="s">
        <v>282</v>
      </c>
      <c r="N10" s="115" t="s">
        <v>279</v>
      </c>
      <c r="O10" s="8">
        <v>40206</v>
      </c>
      <c r="P10" s="6"/>
      <c r="Q10" s="6"/>
      <c r="R10" s="6"/>
      <c r="S10" s="116"/>
      <c r="T10" s="6"/>
      <c r="U10" s="6"/>
      <c r="V10" s="125"/>
      <c r="W10" s="125"/>
      <c r="X10" s="125"/>
      <c r="Y10" s="123"/>
      <c r="Z10" s="9"/>
      <c r="AA10" s="117"/>
      <c r="AB10" s="118"/>
      <c r="AC10" s="8"/>
      <c r="AD10" s="119"/>
      <c r="AE10" s="120"/>
    </row>
    <row r="11" spans="1:31" s="10" customFormat="1" ht="12">
      <c r="A11" s="5" t="s">
        <v>42</v>
      </c>
      <c r="B11" s="113"/>
      <c r="C11" s="113" t="s">
        <v>35</v>
      </c>
      <c r="D11" s="113" t="s">
        <v>36</v>
      </c>
      <c r="F11" s="5" t="s">
        <v>19</v>
      </c>
      <c r="G11" s="113" t="s">
        <v>38</v>
      </c>
      <c r="H11" s="5" t="s">
        <v>19</v>
      </c>
      <c r="I11" s="5"/>
      <c r="J11" s="5"/>
      <c r="K11" s="5"/>
      <c r="L11" s="5"/>
      <c r="M11" s="5" t="s">
        <v>282</v>
      </c>
      <c r="N11" s="115" t="s">
        <v>279</v>
      </c>
      <c r="O11" s="8">
        <v>40211</v>
      </c>
      <c r="P11" s="6"/>
      <c r="Q11" s="6"/>
      <c r="R11" s="6"/>
      <c r="S11" s="6"/>
      <c r="T11" s="6"/>
      <c r="U11" s="6"/>
      <c r="V11" s="8"/>
      <c r="W11" s="8"/>
      <c r="X11" s="8"/>
      <c r="Y11" s="123"/>
      <c r="Z11" s="9"/>
      <c r="AA11" s="117"/>
      <c r="AB11" s="113"/>
      <c r="AC11" s="8"/>
      <c r="AD11" s="8"/>
      <c r="AE11" s="113"/>
    </row>
    <row r="12" spans="1:31" s="10" customFormat="1" ht="12">
      <c r="A12" s="5" t="s">
        <v>48</v>
      </c>
      <c r="B12" s="113"/>
      <c r="C12" s="113" t="s">
        <v>35</v>
      </c>
      <c r="D12" s="113" t="s">
        <v>36</v>
      </c>
      <c r="F12" s="5" t="s">
        <v>24</v>
      </c>
      <c r="G12" s="113" t="s">
        <v>38</v>
      </c>
      <c r="H12" s="5" t="s">
        <v>24</v>
      </c>
      <c r="I12" s="5"/>
      <c r="J12" s="5"/>
      <c r="K12" s="5"/>
      <c r="L12" s="5"/>
      <c r="M12" s="5" t="s">
        <v>282</v>
      </c>
      <c r="N12" s="115" t="s">
        <v>279</v>
      </c>
      <c r="O12" s="8">
        <v>40211</v>
      </c>
      <c r="P12" s="6"/>
      <c r="Q12" s="6"/>
      <c r="R12" s="6"/>
      <c r="S12" s="116"/>
      <c r="T12" s="6"/>
      <c r="U12" s="6"/>
      <c r="V12" s="8"/>
      <c r="W12" s="8"/>
      <c r="X12" s="8"/>
      <c r="Y12" s="123"/>
      <c r="Z12" s="9"/>
      <c r="AA12" s="117"/>
      <c r="AB12" s="118"/>
      <c r="AC12" s="8"/>
      <c r="AD12" s="126"/>
      <c r="AE12" s="127"/>
    </row>
    <row r="13" spans="1:31" s="10" customFormat="1" ht="12">
      <c r="A13" s="5" t="s">
        <v>50</v>
      </c>
      <c r="B13" s="113"/>
      <c r="C13" s="113" t="s">
        <v>35</v>
      </c>
      <c r="D13" s="113" t="s">
        <v>36</v>
      </c>
      <c r="F13" s="5" t="s">
        <v>26</v>
      </c>
      <c r="G13" s="113" t="s">
        <v>38</v>
      </c>
      <c r="H13" s="5" t="s">
        <v>26</v>
      </c>
      <c r="I13" s="5"/>
      <c r="J13" s="5"/>
      <c r="K13" s="5"/>
      <c r="L13" s="5"/>
      <c r="M13" s="5" t="s">
        <v>282</v>
      </c>
      <c r="N13" s="115" t="s">
        <v>279</v>
      </c>
      <c r="O13" s="8">
        <v>40213</v>
      </c>
      <c r="P13" s="6"/>
      <c r="Q13" s="6"/>
      <c r="R13" s="6"/>
      <c r="S13" s="122"/>
      <c r="T13" s="6"/>
      <c r="U13" s="6"/>
      <c r="V13" s="125"/>
      <c r="W13" s="125"/>
      <c r="X13" s="125"/>
      <c r="Y13" s="114"/>
      <c r="Z13" s="9"/>
      <c r="AA13" s="117"/>
      <c r="AB13" s="113"/>
      <c r="AC13" s="8"/>
      <c r="AD13" s="8"/>
      <c r="AE13" s="113"/>
    </row>
    <row r="14" spans="1:31" s="10" customFormat="1" ht="12">
      <c r="A14" s="5" t="s">
        <v>54</v>
      </c>
      <c r="B14" s="113"/>
      <c r="C14" s="113" t="s">
        <v>35</v>
      </c>
      <c r="D14" s="113" t="s">
        <v>36</v>
      </c>
      <c r="F14" s="5" t="s">
        <v>30</v>
      </c>
      <c r="G14" s="113" t="s">
        <v>38</v>
      </c>
      <c r="H14" s="5" t="s">
        <v>30</v>
      </c>
      <c r="I14" s="5"/>
      <c r="J14" s="5"/>
      <c r="K14" s="5"/>
      <c r="L14" s="5"/>
      <c r="M14" s="5" t="s">
        <v>282</v>
      </c>
      <c r="N14" s="115" t="s">
        <v>279</v>
      </c>
      <c r="O14" s="8">
        <v>40213</v>
      </c>
      <c r="P14" s="6"/>
      <c r="Q14" s="6"/>
      <c r="R14" s="6"/>
      <c r="S14" s="116"/>
      <c r="T14" s="6"/>
      <c r="U14" s="6"/>
      <c r="V14" s="8"/>
      <c r="W14" s="8"/>
      <c r="X14" s="8"/>
      <c r="Y14" s="123"/>
      <c r="Z14" s="9"/>
      <c r="AA14" s="117"/>
      <c r="AB14" s="118"/>
      <c r="AC14" s="8"/>
      <c r="AD14" s="119"/>
      <c r="AE14" s="124"/>
    </row>
    <row r="15" spans="1:31" s="10" customFormat="1" ht="36">
      <c r="A15" s="5" t="s">
        <v>40</v>
      </c>
      <c r="B15" s="113"/>
      <c r="C15" s="113" t="s">
        <v>35</v>
      </c>
      <c r="D15" s="113" t="s">
        <v>36</v>
      </c>
      <c r="E15" s="10" t="s">
        <v>277</v>
      </c>
      <c r="F15" s="5" t="s">
        <v>17</v>
      </c>
      <c r="G15" s="113" t="s">
        <v>2</v>
      </c>
      <c r="H15" s="5" t="s">
        <v>17</v>
      </c>
      <c r="I15" s="121" t="s">
        <v>4</v>
      </c>
      <c r="J15" s="5"/>
      <c r="K15" s="5"/>
      <c r="L15" s="5"/>
      <c r="M15" s="5" t="s">
        <v>282</v>
      </c>
      <c r="N15" s="115" t="s">
        <v>279</v>
      </c>
      <c r="O15" s="8">
        <v>40218</v>
      </c>
      <c r="P15" s="6"/>
      <c r="Q15" s="6"/>
      <c r="R15" s="6"/>
      <c r="S15" s="116"/>
      <c r="T15" s="6"/>
      <c r="U15" s="6"/>
      <c r="V15" s="8"/>
      <c r="W15" s="8"/>
      <c r="X15" s="8"/>
      <c r="Y15" s="128"/>
      <c r="Z15" s="9"/>
      <c r="AA15" s="117"/>
      <c r="AB15" s="118"/>
      <c r="AC15" s="8"/>
      <c r="AD15" s="119"/>
      <c r="AE15" s="120"/>
    </row>
    <row r="16" spans="1:31" s="10" customFormat="1" ht="24">
      <c r="A16" s="5" t="s">
        <v>47</v>
      </c>
      <c r="B16" s="113"/>
      <c r="C16" s="113" t="s">
        <v>35</v>
      </c>
      <c r="D16" s="113" t="s">
        <v>36</v>
      </c>
      <c r="F16" s="5" t="s">
        <v>23</v>
      </c>
      <c r="G16" s="113" t="s">
        <v>2</v>
      </c>
      <c r="H16" s="5" t="s">
        <v>23</v>
      </c>
      <c r="I16" s="121" t="s">
        <v>62</v>
      </c>
      <c r="J16" s="5"/>
      <c r="K16" s="5"/>
      <c r="L16" s="5"/>
      <c r="M16" s="5" t="s">
        <v>282</v>
      </c>
      <c r="N16" s="115" t="s">
        <v>279</v>
      </c>
      <c r="O16" s="8">
        <v>40218</v>
      </c>
      <c r="P16" s="6"/>
      <c r="Q16" s="6"/>
      <c r="R16" s="6"/>
      <c r="S16" s="122"/>
      <c r="T16" s="6"/>
      <c r="U16" s="6"/>
      <c r="V16" s="8"/>
      <c r="W16" s="8"/>
      <c r="X16" s="8"/>
      <c r="Y16" s="123"/>
      <c r="Z16" s="9"/>
      <c r="AA16" s="117"/>
      <c r="AB16" s="113"/>
      <c r="AC16" s="8"/>
      <c r="AD16" s="8"/>
      <c r="AE16" s="114"/>
    </row>
    <row r="17" spans="1:31" s="10" customFormat="1" ht="12">
      <c r="A17" s="5" t="s">
        <v>49</v>
      </c>
      <c r="B17" s="113"/>
      <c r="C17" s="113" t="s">
        <v>35</v>
      </c>
      <c r="D17" s="113" t="s">
        <v>36</v>
      </c>
      <c r="F17" s="5" t="s">
        <v>25</v>
      </c>
      <c r="G17" s="113" t="s">
        <v>1</v>
      </c>
      <c r="H17" s="5" t="s">
        <v>25</v>
      </c>
      <c r="I17" s="5"/>
      <c r="J17" s="5"/>
      <c r="K17" s="5"/>
      <c r="L17" s="5"/>
      <c r="M17" s="5" t="s">
        <v>282</v>
      </c>
      <c r="N17" s="115" t="s">
        <v>279</v>
      </c>
      <c r="O17" s="8">
        <v>40220</v>
      </c>
      <c r="P17" s="6"/>
      <c r="Q17" s="6"/>
      <c r="R17" s="6"/>
      <c r="S17" s="116"/>
      <c r="T17" s="6"/>
      <c r="U17" s="6"/>
      <c r="V17" s="8"/>
      <c r="W17" s="8"/>
      <c r="X17" s="8"/>
      <c r="Y17" s="128"/>
      <c r="Z17" s="9"/>
      <c r="AA17" s="117"/>
      <c r="AB17" s="118"/>
      <c r="AC17" s="8"/>
      <c r="AD17" s="119"/>
      <c r="AE17" s="124"/>
    </row>
    <row r="18" spans="1:31" s="10" customFormat="1" ht="12">
      <c r="A18" s="5" t="s">
        <v>51</v>
      </c>
      <c r="B18" s="113"/>
      <c r="C18" s="113" t="s">
        <v>35</v>
      </c>
      <c r="D18" s="113" t="s">
        <v>36</v>
      </c>
      <c r="F18" s="5" t="s">
        <v>27</v>
      </c>
      <c r="G18" s="113" t="s">
        <v>1</v>
      </c>
      <c r="H18" s="5" t="s">
        <v>27</v>
      </c>
      <c r="I18" s="5"/>
      <c r="J18" s="5"/>
      <c r="K18" s="5"/>
      <c r="L18" s="5"/>
      <c r="M18" s="5" t="s">
        <v>282</v>
      </c>
      <c r="N18" s="115" t="s">
        <v>279</v>
      </c>
      <c r="O18" s="8">
        <v>40220</v>
      </c>
      <c r="P18" s="6"/>
      <c r="Q18" s="6"/>
      <c r="R18" s="6"/>
      <c r="S18" s="116"/>
      <c r="T18" s="6"/>
      <c r="U18" s="6"/>
      <c r="V18" s="125"/>
      <c r="W18" s="125"/>
      <c r="X18" s="125"/>
      <c r="Y18" s="123"/>
      <c r="Z18" s="129"/>
      <c r="AA18" s="117"/>
      <c r="AB18" s="118"/>
      <c r="AC18" s="8"/>
      <c r="AD18" s="119"/>
      <c r="AE18" s="120"/>
    </row>
    <row r="19" spans="1:31" s="130" customFormat="1" ht="12">
      <c r="A19" s="5" t="s">
        <v>56</v>
      </c>
      <c r="B19" s="118"/>
      <c r="C19" s="113" t="s">
        <v>35</v>
      </c>
      <c r="D19" s="113" t="s">
        <v>36</v>
      </c>
      <c r="F19" s="5" t="s">
        <v>31</v>
      </c>
      <c r="G19" s="113" t="s">
        <v>38</v>
      </c>
      <c r="H19" s="5" t="s">
        <v>31</v>
      </c>
      <c r="I19" s="131" t="s">
        <v>64</v>
      </c>
      <c r="J19" s="132"/>
      <c r="K19" s="132"/>
      <c r="L19" s="132"/>
      <c r="M19" s="5" t="s">
        <v>282</v>
      </c>
      <c r="N19" s="115" t="s">
        <v>279</v>
      </c>
      <c r="O19" s="8">
        <v>40225</v>
      </c>
      <c r="P19" s="6"/>
      <c r="Q19" s="133"/>
      <c r="R19" s="133"/>
      <c r="S19" s="134"/>
      <c r="T19" s="135"/>
      <c r="U19" s="136"/>
      <c r="V19" s="137"/>
      <c r="W19" s="137"/>
      <c r="X19" s="137"/>
      <c r="Y19" s="138"/>
      <c r="Z19" s="139"/>
      <c r="AA19" s="140"/>
      <c r="AB19" s="141"/>
      <c r="AC19" s="8"/>
      <c r="AD19" s="142"/>
      <c r="AE19" s="141"/>
    </row>
    <row r="20" spans="1:31" s="10" customFormat="1" ht="24">
      <c r="A20" s="5" t="s">
        <v>57</v>
      </c>
      <c r="B20" s="113"/>
      <c r="C20" s="113" t="s">
        <v>35</v>
      </c>
      <c r="D20" s="113" t="s">
        <v>36</v>
      </c>
      <c r="F20" s="5" t="s">
        <v>37</v>
      </c>
      <c r="G20" s="113" t="s">
        <v>38</v>
      </c>
      <c r="H20" s="5" t="s">
        <v>32</v>
      </c>
      <c r="I20" s="5">
        <v>83001630710</v>
      </c>
      <c r="J20" s="5"/>
      <c r="K20" s="5"/>
      <c r="L20" s="5"/>
      <c r="M20" s="5" t="s">
        <v>282</v>
      </c>
      <c r="N20" s="115" t="s">
        <v>279</v>
      </c>
      <c r="O20" s="8">
        <v>40225</v>
      </c>
      <c r="P20" s="6"/>
      <c r="Q20" s="6"/>
      <c r="R20" s="6"/>
      <c r="S20" s="116"/>
      <c r="T20" s="6"/>
      <c r="U20" s="6"/>
      <c r="V20" s="8"/>
      <c r="W20" s="8"/>
      <c r="X20" s="8"/>
      <c r="Y20" s="123"/>
      <c r="Z20" s="9"/>
      <c r="AA20" s="117"/>
      <c r="AB20" s="118"/>
      <c r="AC20" s="8"/>
      <c r="AD20" s="119"/>
      <c r="AE20" s="120"/>
    </row>
    <row r="21" spans="1:31" s="10" customFormat="1" ht="12">
      <c r="A21" s="5" t="s">
        <v>52</v>
      </c>
      <c r="B21" s="113"/>
      <c r="C21" s="113" t="s">
        <v>35</v>
      </c>
      <c r="D21" s="113" t="s">
        <v>36</v>
      </c>
      <c r="F21" s="5" t="s">
        <v>28</v>
      </c>
      <c r="G21" s="113" t="s">
        <v>1</v>
      </c>
      <c r="H21" s="5" t="s">
        <v>28</v>
      </c>
      <c r="I21" s="121" t="s">
        <v>63</v>
      </c>
      <c r="J21" s="5"/>
      <c r="K21" s="5"/>
      <c r="L21" s="5"/>
      <c r="M21" s="5" t="s">
        <v>282</v>
      </c>
      <c r="N21" s="115" t="s">
        <v>279</v>
      </c>
      <c r="O21" s="8">
        <v>40227</v>
      </c>
      <c r="P21" s="6"/>
      <c r="Q21" s="6"/>
      <c r="R21" s="6"/>
      <c r="S21" s="116"/>
      <c r="T21" s="6"/>
      <c r="U21" s="6"/>
      <c r="V21" s="8"/>
      <c r="W21" s="8"/>
      <c r="X21" s="8"/>
      <c r="Y21" s="123"/>
      <c r="Z21" s="9"/>
      <c r="AA21" s="117"/>
      <c r="AB21" s="118"/>
      <c r="AC21" s="8"/>
      <c r="AD21" s="119"/>
      <c r="AE21" s="124"/>
    </row>
    <row r="22" spans="1:31" s="10" customFormat="1" ht="36">
      <c r="A22" s="5" t="s">
        <v>43</v>
      </c>
      <c r="B22" s="113"/>
      <c r="C22" s="113" t="s">
        <v>35</v>
      </c>
      <c r="D22" s="113" t="s">
        <v>36</v>
      </c>
      <c r="E22" s="10" t="s">
        <v>301</v>
      </c>
      <c r="F22" s="5" t="s">
        <v>20</v>
      </c>
      <c r="G22" s="113" t="s">
        <v>33</v>
      </c>
      <c r="H22" s="5" t="s">
        <v>20</v>
      </c>
      <c r="I22" s="121" t="s">
        <v>61</v>
      </c>
      <c r="J22" s="5"/>
      <c r="K22" s="5"/>
      <c r="L22" s="5"/>
      <c r="M22" s="5" t="s">
        <v>282</v>
      </c>
      <c r="N22" s="115" t="s">
        <v>279</v>
      </c>
      <c r="O22" s="8" t="s">
        <v>302</v>
      </c>
      <c r="P22" s="6">
        <v>482887.2</v>
      </c>
      <c r="Q22" s="6">
        <v>385955.09</v>
      </c>
      <c r="R22" s="6">
        <v>385955.09</v>
      </c>
      <c r="S22" s="6"/>
      <c r="T22" s="6">
        <v>385955.09</v>
      </c>
      <c r="U22" s="6">
        <v>385955.09</v>
      </c>
      <c r="V22" s="8" t="s">
        <v>297</v>
      </c>
      <c r="W22" s="125" t="s">
        <v>299</v>
      </c>
      <c r="X22" s="8"/>
      <c r="Y22" s="7" t="s">
        <v>298</v>
      </c>
      <c r="Z22" s="172" t="s">
        <v>300</v>
      </c>
      <c r="AA22" s="117"/>
      <c r="AB22" s="113"/>
      <c r="AC22" s="8"/>
      <c r="AD22" s="8"/>
      <c r="AE22" s="113"/>
    </row>
    <row r="23" spans="1:31" s="155" customFormat="1" ht="12">
      <c r="A23" s="143"/>
      <c r="B23" s="144"/>
      <c r="C23" s="144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47"/>
      <c r="P23" s="146"/>
      <c r="Q23" s="146"/>
      <c r="R23" s="146">
        <f>SUM(R3:R21)</f>
        <v>2479379.99</v>
      </c>
      <c r="S23" s="146">
        <f>SUM(S3:S21)</f>
        <v>0</v>
      </c>
      <c r="T23" s="146">
        <f>SUM(T3:T21)</f>
        <v>2521337.69</v>
      </c>
      <c r="U23" s="146"/>
      <c r="V23" s="148"/>
      <c r="W23" s="148"/>
      <c r="X23" s="148"/>
      <c r="Y23" s="149"/>
      <c r="Z23" s="150"/>
      <c r="AA23" s="151"/>
      <c r="AB23" s="152"/>
      <c r="AC23" s="148"/>
      <c r="AD23" s="153"/>
      <c r="AE23" s="154"/>
    </row>
    <row r="24" spans="1:31" s="10" customFormat="1" ht="12">
      <c r="A24" s="102"/>
      <c r="B24" s="173"/>
      <c r="C24" s="173"/>
      <c r="D24" s="173"/>
      <c r="E24" s="173"/>
      <c r="F24" s="173"/>
      <c r="G24" s="5"/>
      <c r="H24" s="5"/>
      <c r="I24" s="5"/>
      <c r="J24" s="5"/>
      <c r="K24" s="5"/>
      <c r="L24" s="5"/>
      <c r="M24" s="5"/>
      <c r="N24" s="6"/>
      <c r="O24" s="12"/>
      <c r="P24" s="6"/>
      <c r="Q24" s="6"/>
      <c r="R24" s="6"/>
      <c r="S24" s="6"/>
      <c r="T24" s="6"/>
      <c r="U24" s="6"/>
      <c r="V24" s="8"/>
      <c r="W24" s="8"/>
      <c r="X24" s="8"/>
      <c r="Y24" s="7"/>
      <c r="Z24" s="9"/>
      <c r="AA24" s="11"/>
      <c r="AB24" s="11"/>
      <c r="AC24" s="11"/>
      <c r="AD24" s="12"/>
      <c r="AE24" s="12"/>
    </row>
    <row r="25" spans="5:131" ht="12">
      <c r="E25" s="156"/>
      <c r="F25" s="156"/>
      <c r="G25" s="156"/>
      <c r="H25" s="156"/>
      <c r="I25" s="156"/>
      <c r="J25" s="156"/>
      <c r="K25" s="156"/>
      <c r="L25" s="156"/>
      <c r="M25" s="156"/>
      <c r="N25" s="157"/>
      <c r="O25" s="158"/>
      <c r="P25" s="157"/>
      <c r="Q25" s="157"/>
      <c r="R25" s="157"/>
      <c r="S25" s="116"/>
      <c r="T25" s="157"/>
      <c r="U25" s="157"/>
      <c r="Y25" s="160"/>
      <c r="AA25" s="162"/>
      <c r="AB25" s="162"/>
      <c r="AC25" s="162"/>
      <c r="AD25" s="163"/>
      <c r="AE25" s="164"/>
      <c r="AL25" s="105"/>
      <c r="AM25" s="105"/>
      <c r="AN25" s="105"/>
      <c r="AO25" s="105"/>
      <c r="AP25" s="105"/>
      <c r="AQ25" s="105"/>
      <c r="AU25" s="105"/>
      <c r="AW25" s="105"/>
      <c r="DM25" s="105"/>
      <c r="DN25" s="105"/>
      <c r="DO25" s="105"/>
      <c r="DS25" s="105"/>
      <c r="EA25" s="105"/>
    </row>
    <row r="31" ht="12">
      <c r="P31" s="160"/>
    </row>
    <row r="32" ht="12">
      <c r="P32" s="160"/>
    </row>
    <row r="33" ht="12">
      <c r="P33" s="160"/>
    </row>
  </sheetData>
  <sheetProtection/>
  <autoFilter ref="A2:EQ21"/>
  <mergeCells count="1">
    <mergeCell ref="B24:F24"/>
  </mergeCells>
  <hyperlinks>
    <hyperlink ref="Z3" r:id="rId1" display="resptecnico@comune.faeto.fg.it"/>
    <hyperlink ref="Z4" r:id="rId2" display="tecnico@comunebovino.it"/>
    <hyperlink ref="Z22" r:id="rId3" display="ingmorleo@tiscalinet.it"/>
  </hyperlinks>
  <printOptions gridLines="1" horizontalCentered="1" verticalCentered="1"/>
  <pageMargins left="0.2362204724409449" right="0.2362204724409449" top="0.27" bottom="0.23" header="0.17" footer="0.16"/>
  <pageSetup horizontalDpi="300" verticalDpi="300" orientation="landscape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workbookViewId="0" topLeftCell="A1">
      <pane xSplit="4" ySplit="1" topLeftCell="V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V5" sqref="V5"/>
    </sheetView>
  </sheetViews>
  <sheetFormatPr defaultColWidth="9.140625" defaultRowHeight="12.75"/>
  <cols>
    <col min="1" max="2" width="3.00390625" style="29" bestFit="1" customWidth="1"/>
    <col min="3" max="3" width="11.00390625" style="29" customWidth="1"/>
    <col min="4" max="4" width="11.28125" style="29" customWidth="1"/>
    <col min="5" max="5" width="17.28125" style="29" hidden="1" customWidth="1"/>
    <col min="6" max="6" width="11.00390625" style="29" hidden="1" customWidth="1"/>
    <col min="7" max="7" width="12.57421875" style="29" hidden="1" customWidth="1"/>
    <col min="8" max="8" width="7.7109375" style="29" hidden="1" customWidth="1"/>
    <col min="9" max="9" width="3.140625" style="29" hidden="1" customWidth="1"/>
    <col min="10" max="10" width="12.28125" style="29" hidden="1" customWidth="1"/>
    <col min="11" max="11" width="5.00390625" style="29" hidden="1" customWidth="1"/>
    <col min="12" max="12" width="5.28125" style="29" hidden="1" customWidth="1"/>
    <col min="13" max="13" width="10.8515625" style="29" bestFit="1" customWidth="1"/>
    <col min="14" max="14" width="10.8515625" style="29" customWidth="1"/>
    <col min="15" max="15" width="8.7109375" style="29" bestFit="1" customWidth="1"/>
    <col min="16" max="16" width="5.140625" style="29" bestFit="1" customWidth="1"/>
    <col min="17" max="17" width="0" style="29" hidden="1" customWidth="1"/>
    <col min="18" max="18" width="8.7109375" style="29" bestFit="1" customWidth="1"/>
    <col min="19" max="19" width="3.00390625" style="29" bestFit="1" customWidth="1"/>
    <col min="20" max="21" width="13.00390625" style="100" customWidth="1"/>
    <col min="22" max="22" width="22.421875" style="29" customWidth="1"/>
    <col min="23" max="23" width="35.28125" style="29" bestFit="1" customWidth="1"/>
    <col min="24" max="24" width="6.28125" style="29" customWidth="1"/>
    <col min="25" max="26" width="10.140625" style="29" bestFit="1" customWidth="1"/>
    <col min="27" max="27" width="4.00390625" style="29" customWidth="1"/>
    <col min="28" max="28" width="12.00390625" style="29" customWidth="1"/>
    <col min="29" max="16384" width="9.140625" style="29" customWidth="1"/>
  </cols>
  <sheetData>
    <row r="1" spans="1:28" ht="79.5">
      <c r="A1" s="15" t="s">
        <v>71</v>
      </c>
      <c r="B1" s="15" t="s">
        <v>72</v>
      </c>
      <c r="C1" s="16" t="s">
        <v>262</v>
      </c>
      <c r="D1" s="16" t="s">
        <v>263</v>
      </c>
      <c r="E1" s="16" t="s">
        <v>73</v>
      </c>
      <c r="F1" s="17" t="s">
        <v>269</v>
      </c>
      <c r="G1" s="18" t="s">
        <v>74</v>
      </c>
      <c r="H1" s="15" t="s">
        <v>75</v>
      </c>
      <c r="I1" s="15" t="s">
        <v>76</v>
      </c>
      <c r="J1" s="15" t="s">
        <v>77</v>
      </c>
      <c r="K1" s="15" t="s">
        <v>78</v>
      </c>
      <c r="L1" s="19" t="s">
        <v>79</v>
      </c>
      <c r="M1" s="20" t="s">
        <v>80</v>
      </c>
      <c r="N1" s="20" t="s">
        <v>81</v>
      </c>
      <c r="O1" s="21" t="s">
        <v>82</v>
      </c>
      <c r="P1" s="22" t="s">
        <v>83</v>
      </c>
      <c r="Q1" s="23"/>
      <c r="R1" s="24" t="s">
        <v>84</v>
      </c>
      <c r="S1" s="24" t="s">
        <v>85</v>
      </c>
      <c r="T1" s="25" t="s">
        <v>86</v>
      </c>
      <c r="U1" s="25" t="s">
        <v>87</v>
      </c>
      <c r="V1" s="24" t="s">
        <v>88</v>
      </c>
      <c r="W1" s="26" t="s">
        <v>89</v>
      </c>
      <c r="X1" s="27" t="s">
        <v>90</v>
      </c>
      <c r="Y1" s="27" t="s">
        <v>91</v>
      </c>
      <c r="Z1" s="28" t="s">
        <v>92</v>
      </c>
      <c r="AA1" s="28" t="s">
        <v>93</v>
      </c>
      <c r="AB1" s="28" t="s">
        <v>94</v>
      </c>
    </row>
    <row r="2" spans="1:27" ht="56.25">
      <c r="A2" s="3"/>
      <c r="B2" s="3" t="str">
        <f>+Dati!C3</f>
        <v>FEOGA</v>
      </c>
      <c r="C2" s="4" t="str">
        <f>+Dati!F3</f>
        <v>FAETO</v>
      </c>
      <c r="D2" s="4" t="str">
        <f>+Dati!A3</f>
        <v>410A010002</v>
      </c>
      <c r="E2" s="32" t="s">
        <v>95</v>
      </c>
      <c r="F2" s="33" t="s">
        <v>96</v>
      </c>
      <c r="G2" s="34" t="s">
        <v>97</v>
      </c>
      <c r="H2" s="30" t="s">
        <v>261</v>
      </c>
      <c r="I2" s="30" t="s">
        <v>271</v>
      </c>
      <c r="J2" s="35" t="s">
        <v>98</v>
      </c>
      <c r="K2" s="30">
        <v>15</v>
      </c>
      <c r="L2" s="30">
        <v>71100</v>
      </c>
      <c r="M2" s="36" t="e">
        <f>+Dati!#REF!</f>
        <v>#REF!</v>
      </c>
      <c r="N2" s="37">
        <v>194745</v>
      </c>
      <c r="O2" s="38">
        <v>38139</v>
      </c>
      <c r="P2" s="39">
        <v>16</v>
      </c>
      <c r="Q2" s="40">
        <f aca="true" t="shared" si="0" ref="Q2:Q15">P2/12</f>
        <v>1.3333333333333333</v>
      </c>
      <c r="R2" s="41">
        <f aca="true" t="shared" si="1" ref="R2:R15">O2+(P2*365/12)</f>
        <v>38625.666666666664</v>
      </c>
      <c r="S2" s="42" t="s">
        <v>99</v>
      </c>
      <c r="T2" s="43"/>
      <c r="U2" s="43"/>
      <c r="V2" s="44" t="s">
        <v>100</v>
      </c>
      <c r="W2" s="45"/>
      <c r="X2" s="45"/>
      <c r="Y2" s="45"/>
      <c r="Z2" s="46" t="s">
        <v>266</v>
      </c>
      <c r="AA2" s="47" t="s">
        <v>101</v>
      </c>
    </row>
    <row r="3" spans="1:27" ht="67.5">
      <c r="A3" s="3"/>
      <c r="B3" s="3" t="str">
        <f>+Dati!C4</f>
        <v>FEOGA</v>
      </c>
      <c r="C3" s="4" t="str">
        <f>+Dati!F4</f>
        <v>BOVINO</v>
      </c>
      <c r="D3" s="4" t="str">
        <f>+Dati!A4</f>
        <v>410A010015</v>
      </c>
      <c r="E3" s="48" t="s">
        <v>258</v>
      </c>
      <c r="F3" s="33" t="s">
        <v>102</v>
      </c>
      <c r="G3" s="34" t="s">
        <v>103</v>
      </c>
      <c r="H3" s="30" t="s">
        <v>260</v>
      </c>
      <c r="I3" s="30" t="s">
        <v>264</v>
      </c>
      <c r="J3" s="35" t="s">
        <v>104</v>
      </c>
      <c r="K3" s="30">
        <v>39</v>
      </c>
      <c r="L3" s="30">
        <v>73100</v>
      </c>
      <c r="M3" s="36" t="e">
        <f>+Dati!#REF!</f>
        <v>#REF!</v>
      </c>
      <c r="N3" s="37">
        <v>382699.46</v>
      </c>
      <c r="O3" s="38">
        <v>38169</v>
      </c>
      <c r="P3" s="39">
        <f>15+6+9</f>
        <v>30</v>
      </c>
      <c r="Q3" s="40">
        <f t="shared" si="0"/>
        <v>2.5</v>
      </c>
      <c r="R3" s="41">
        <f t="shared" si="1"/>
        <v>39081.5</v>
      </c>
      <c r="S3" s="42" t="s">
        <v>99</v>
      </c>
      <c r="T3" s="43"/>
      <c r="U3" s="43"/>
      <c r="V3" s="44" t="s">
        <v>100</v>
      </c>
      <c r="W3" s="45"/>
      <c r="X3" s="45"/>
      <c r="Y3" s="45"/>
      <c r="Z3" s="46" t="s">
        <v>266</v>
      </c>
      <c r="AA3" s="47" t="s">
        <v>101</v>
      </c>
    </row>
    <row r="4" spans="1:27" ht="56.25">
      <c r="A4" s="3"/>
      <c r="B4" s="3" t="str">
        <f>+Dati!C5</f>
        <v>FEOGA</v>
      </c>
      <c r="C4" s="4" t="str">
        <f>+Dati!F5</f>
        <v>CELLINO SAN MARCO</v>
      </c>
      <c r="D4" s="4" t="str">
        <f>+Dati!A5</f>
        <v>410A010001</v>
      </c>
      <c r="E4" s="32" t="s">
        <v>105</v>
      </c>
      <c r="F4" s="33" t="s">
        <v>106</v>
      </c>
      <c r="G4" s="34" t="s">
        <v>107</v>
      </c>
      <c r="H4" s="30" t="s">
        <v>259</v>
      </c>
      <c r="I4" s="30" t="s">
        <v>270</v>
      </c>
      <c r="J4" s="35" t="s">
        <v>108</v>
      </c>
      <c r="K4" s="30" t="s">
        <v>109</v>
      </c>
      <c r="L4" s="30">
        <v>70126</v>
      </c>
      <c r="M4" s="36" t="e">
        <f>+Dati!#REF!</f>
        <v>#REF!</v>
      </c>
      <c r="N4" s="37">
        <v>529607</v>
      </c>
      <c r="O4" s="38">
        <v>38376</v>
      </c>
      <c r="P4" s="39">
        <f>18+6+2</f>
        <v>26</v>
      </c>
      <c r="Q4" s="40">
        <f t="shared" si="0"/>
        <v>2.1666666666666665</v>
      </c>
      <c r="R4" s="41">
        <f t="shared" si="1"/>
        <v>39166.833333333336</v>
      </c>
      <c r="S4" s="42" t="s">
        <v>99</v>
      </c>
      <c r="T4" s="43"/>
      <c r="U4" s="43"/>
      <c r="V4" s="44" t="s">
        <v>100</v>
      </c>
      <c r="W4" s="45"/>
      <c r="X4" s="45"/>
      <c r="Y4" s="45"/>
      <c r="Z4" s="46" t="s">
        <v>266</v>
      </c>
      <c r="AA4" s="47" t="s">
        <v>101</v>
      </c>
    </row>
    <row r="5" spans="1:28" ht="63.75">
      <c r="A5" s="3"/>
      <c r="B5" s="3" t="str">
        <f>+Dati!C22</f>
        <v>FEOGA</v>
      </c>
      <c r="C5" s="4" t="str">
        <f>+Dati!F22</f>
        <v>MESAGNE</v>
      </c>
      <c r="D5" s="4" t="str">
        <f>+Dati!A22</f>
        <v>410A010023</v>
      </c>
      <c r="E5" s="32" t="s">
        <v>110</v>
      </c>
      <c r="F5" s="33" t="s">
        <v>111</v>
      </c>
      <c r="G5" s="34" t="s">
        <v>112</v>
      </c>
      <c r="H5" s="30" t="s">
        <v>259</v>
      </c>
      <c r="I5" s="30" t="s">
        <v>270</v>
      </c>
      <c r="J5" s="35" t="s">
        <v>113</v>
      </c>
      <c r="K5" s="30">
        <v>5</v>
      </c>
      <c r="L5" s="30">
        <v>70125</v>
      </c>
      <c r="M5" s="36" t="e">
        <f>+Dati!#REF!</f>
        <v>#REF!</v>
      </c>
      <c r="N5" s="37">
        <v>463750</v>
      </c>
      <c r="O5" s="38">
        <v>38314</v>
      </c>
      <c r="P5" s="39">
        <v>30</v>
      </c>
      <c r="Q5" s="40">
        <f t="shared" si="0"/>
        <v>2.5</v>
      </c>
      <c r="R5" s="41">
        <f t="shared" si="1"/>
        <v>39226.5</v>
      </c>
      <c r="S5" s="42" t="s">
        <v>99</v>
      </c>
      <c r="T5" s="49">
        <v>793500</v>
      </c>
      <c r="U5" s="49">
        <v>1211</v>
      </c>
      <c r="V5" s="50" t="s">
        <v>114</v>
      </c>
      <c r="W5" s="45"/>
      <c r="X5" s="45"/>
      <c r="Y5" s="45"/>
      <c r="Z5" s="51">
        <v>39751</v>
      </c>
      <c r="AA5" s="47" t="s">
        <v>101</v>
      </c>
      <c r="AB5" s="52" t="s">
        <v>115</v>
      </c>
    </row>
    <row r="6" spans="1:28" ht="76.5">
      <c r="A6" s="14"/>
      <c r="B6" s="3" t="str">
        <f>+Dati!C6</f>
        <v>FEOGA</v>
      </c>
      <c r="C6" s="4" t="str">
        <f>+Dati!F6</f>
        <v>LUCERA</v>
      </c>
      <c r="D6" s="4" t="str">
        <f>+Dati!A6</f>
        <v>410A010028</v>
      </c>
      <c r="E6" s="32" t="s">
        <v>116</v>
      </c>
      <c r="F6" s="33" t="s">
        <v>117</v>
      </c>
      <c r="G6" s="34" t="s">
        <v>118</v>
      </c>
      <c r="H6" s="30" t="s">
        <v>119</v>
      </c>
      <c r="I6" s="30" t="s">
        <v>264</v>
      </c>
      <c r="J6" s="35" t="s">
        <v>120</v>
      </c>
      <c r="K6" s="30">
        <v>97</v>
      </c>
      <c r="L6" s="30">
        <v>73010</v>
      </c>
      <c r="M6" s="36" t="e">
        <f>+Dati!#REF!</f>
        <v>#REF!</v>
      </c>
      <c r="N6" s="37">
        <v>485946.5</v>
      </c>
      <c r="O6" s="38">
        <v>37988</v>
      </c>
      <c r="P6" s="39">
        <f>36+6</f>
        <v>42</v>
      </c>
      <c r="Q6" s="40">
        <f t="shared" si="0"/>
        <v>3.5</v>
      </c>
      <c r="R6" s="41">
        <f t="shared" si="1"/>
        <v>39265.5</v>
      </c>
      <c r="S6" s="42" t="s">
        <v>99</v>
      </c>
      <c r="T6" s="49">
        <v>747610</v>
      </c>
      <c r="U6" s="49">
        <v>1211</v>
      </c>
      <c r="V6" s="50" t="s">
        <v>121</v>
      </c>
      <c r="W6" s="45"/>
      <c r="X6" s="45"/>
      <c r="Y6" s="45"/>
      <c r="Z6" s="51">
        <v>39708</v>
      </c>
      <c r="AA6" s="47" t="s">
        <v>101</v>
      </c>
      <c r="AB6" s="52" t="s">
        <v>122</v>
      </c>
    </row>
    <row r="7" spans="1:27" ht="41.25" customHeight="1">
      <c r="A7" s="3"/>
      <c r="B7" s="3" t="str">
        <f>+Dati!C7</f>
        <v>FEOGA</v>
      </c>
      <c r="C7" s="4" t="str">
        <f>+Dati!F7</f>
        <v>LUCERA</v>
      </c>
      <c r="D7" s="4" t="str">
        <f>+Dati!A7</f>
        <v>410A010029</v>
      </c>
      <c r="E7" s="55" t="s">
        <v>123</v>
      </c>
      <c r="F7" s="56" t="s">
        <v>124</v>
      </c>
      <c r="G7" s="57" t="s">
        <v>125</v>
      </c>
      <c r="H7" s="53" t="s">
        <v>260</v>
      </c>
      <c r="I7" s="53" t="s">
        <v>264</v>
      </c>
      <c r="J7" s="58" t="s">
        <v>126</v>
      </c>
      <c r="K7" s="53">
        <v>31</v>
      </c>
      <c r="L7" s="53">
        <v>73100</v>
      </c>
      <c r="M7" s="36" t="e">
        <f>+Dati!#REF!</f>
        <v>#REF!</v>
      </c>
      <c r="N7" s="60">
        <v>808500</v>
      </c>
      <c r="O7" s="61">
        <v>38559</v>
      </c>
      <c r="P7" s="62">
        <f>12+4+6+5</f>
        <v>27</v>
      </c>
      <c r="Q7" s="63">
        <f t="shared" si="0"/>
        <v>2.25</v>
      </c>
      <c r="R7" s="64">
        <f t="shared" si="1"/>
        <v>39380.25</v>
      </c>
      <c r="S7" s="65" t="s">
        <v>99</v>
      </c>
      <c r="T7" s="66">
        <v>1617000</v>
      </c>
      <c r="U7" s="49">
        <f>1211+(((1617000-1549371)*(1435-1211))/(2000000-1549371))</f>
        <v>1244.6172239247808</v>
      </c>
      <c r="V7" s="67" t="s">
        <v>127</v>
      </c>
      <c r="W7" s="68" t="s">
        <v>128</v>
      </c>
      <c r="X7" s="68" t="s">
        <v>129</v>
      </c>
      <c r="Y7" s="69" t="s">
        <v>130</v>
      </c>
      <c r="Z7" s="70">
        <v>39793</v>
      </c>
      <c r="AA7" s="71"/>
    </row>
    <row r="8" spans="1:27" ht="57" customHeight="1">
      <c r="A8" s="3"/>
      <c r="B8" s="3" t="str">
        <f>+Dati!C8</f>
        <v>FEOGA</v>
      </c>
      <c r="C8" s="4" t="str">
        <f>+Dati!F8</f>
        <v>PALO DEL COLLE</v>
      </c>
      <c r="D8" s="4" t="str">
        <f>+Dati!A8</f>
        <v>410A010030</v>
      </c>
      <c r="E8" s="55" t="s">
        <v>131</v>
      </c>
      <c r="F8" s="72" t="s">
        <v>132</v>
      </c>
      <c r="G8" s="57" t="s">
        <v>133</v>
      </c>
      <c r="H8" s="53" t="s">
        <v>134</v>
      </c>
      <c r="I8" s="53" t="s">
        <v>270</v>
      </c>
      <c r="J8" s="58" t="s">
        <v>135</v>
      </c>
      <c r="K8" s="53">
        <v>50</v>
      </c>
      <c r="L8" s="53">
        <v>70022</v>
      </c>
      <c r="M8" s="36" t="e">
        <f>+Dati!#REF!</f>
        <v>#REF!</v>
      </c>
      <c r="N8" s="60">
        <v>152672</v>
      </c>
      <c r="O8" s="73">
        <v>38293</v>
      </c>
      <c r="P8" s="62">
        <f>30+6</f>
        <v>36</v>
      </c>
      <c r="Q8" s="63">
        <f t="shared" si="0"/>
        <v>3</v>
      </c>
      <c r="R8" s="64">
        <f t="shared" si="1"/>
        <v>39388</v>
      </c>
      <c r="S8" s="65" t="s">
        <v>99</v>
      </c>
      <c r="T8" s="66"/>
      <c r="U8" s="66"/>
      <c r="V8" s="67" t="s">
        <v>136</v>
      </c>
      <c r="W8" s="74"/>
      <c r="X8" s="74"/>
      <c r="Y8" s="74"/>
      <c r="Z8" s="75"/>
      <c r="AA8" s="71"/>
    </row>
    <row r="9" spans="1:27" ht="67.5">
      <c r="A9" s="3"/>
      <c r="B9" s="3" t="str">
        <f>+Dati!C9</f>
        <v>FEOGA</v>
      </c>
      <c r="C9" s="4" t="str">
        <f>+Dati!F9</f>
        <v>CELLE SAN VITO</v>
      </c>
      <c r="D9" s="4" t="str">
        <f>+Dati!A9</f>
        <v>410A010068</v>
      </c>
      <c r="E9" s="55" t="s">
        <v>137</v>
      </c>
      <c r="F9" s="56" t="s">
        <v>138</v>
      </c>
      <c r="G9" s="57" t="s">
        <v>139</v>
      </c>
      <c r="H9" s="53" t="s">
        <v>140</v>
      </c>
      <c r="I9" s="53" t="s">
        <v>270</v>
      </c>
      <c r="J9" s="58" t="s">
        <v>141</v>
      </c>
      <c r="K9" s="53">
        <v>2</v>
      </c>
      <c r="L9" s="53">
        <v>70017</v>
      </c>
      <c r="M9" s="36" t="e">
        <f>+Dati!#REF!</f>
        <v>#REF!</v>
      </c>
      <c r="N9" s="60">
        <v>659061</v>
      </c>
      <c r="O9" s="61">
        <v>38139</v>
      </c>
      <c r="P9" s="62">
        <f>36+6</f>
        <v>42</v>
      </c>
      <c r="Q9" s="63">
        <f t="shared" si="0"/>
        <v>3.5</v>
      </c>
      <c r="R9" s="64">
        <f t="shared" si="1"/>
        <v>39416.5</v>
      </c>
      <c r="S9" s="65" t="s">
        <v>99</v>
      </c>
      <c r="T9" s="66"/>
      <c r="U9" s="66"/>
      <c r="V9" s="67" t="s">
        <v>142</v>
      </c>
      <c r="W9" s="74"/>
      <c r="X9" s="74"/>
      <c r="Y9" s="74"/>
      <c r="Z9" s="75"/>
      <c r="AA9" s="71"/>
    </row>
    <row r="10" spans="1:27" ht="45" customHeight="1">
      <c r="A10" s="3"/>
      <c r="B10" s="3" t="str">
        <f>+Dati!C10</f>
        <v>FEOGA</v>
      </c>
      <c r="C10" s="4" t="str">
        <f>+Dati!F10</f>
        <v>CELLE SAN VITO</v>
      </c>
      <c r="D10" s="4" t="str">
        <f>+Dati!A10</f>
        <v>410A010078</v>
      </c>
      <c r="E10" s="32" t="s">
        <v>143</v>
      </c>
      <c r="F10" s="33" t="s">
        <v>144</v>
      </c>
      <c r="G10" s="34" t="s">
        <v>145</v>
      </c>
      <c r="H10" s="30" t="s">
        <v>259</v>
      </c>
      <c r="I10" s="30" t="s">
        <v>270</v>
      </c>
      <c r="J10" s="35" t="s">
        <v>146</v>
      </c>
      <c r="K10" s="30">
        <v>22</v>
      </c>
      <c r="L10" s="30">
        <v>70124</v>
      </c>
      <c r="M10" s="36" t="e">
        <f>+Dati!#REF!</f>
        <v>#REF!</v>
      </c>
      <c r="N10" s="37">
        <v>2500000</v>
      </c>
      <c r="O10" s="38">
        <v>38117</v>
      </c>
      <c r="P10" s="39">
        <f>36+6+0.73</f>
        <v>42.73</v>
      </c>
      <c r="Q10" s="40">
        <f t="shared" si="0"/>
        <v>3.560833333333333</v>
      </c>
      <c r="R10" s="41">
        <f t="shared" si="1"/>
        <v>39416.70416666667</v>
      </c>
      <c r="S10" s="42" t="s">
        <v>99</v>
      </c>
      <c r="T10" s="43"/>
      <c r="U10" s="43"/>
      <c r="V10" s="76" t="s">
        <v>147</v>
      </c>
      <c r="W10" s="76" t="s">
        <v>148</v>
      </c>
      <c r="X10" s="76" t="s">
        <v>129</v>
      </c>
      <c r="Y10" s="77">
        <v>39765</v>
      </c>
      <c r="Z10" s="77">
        <v>39779</v>
      </c>
      <c r="AA10" s="78"/>
    </row>
    <row r="11" spans="1:27" ht="42" customHeight="1">
      <c r="A11" s="3"/>
      <c r="B11" s="3" t="str">
        <f>+Dati!C11</f>
        <v>FEOGA</v>
      </c>
      <c r="C11" s="4" t="str">
        <f>+Dati!F11</f>
        <v>CASALNUOVO MONTEROTARO</v>
      </c>
      <c r="D11" s="4" t="str">
        <f>+Dati!A11</f>
        <v>410A010019</v>
      </c>
      <c r="E11" s="32" t="s">
        <v>149</v>
      </c>
      <c r="F11" s="33" t="s">
        <v>150</v>
      </c>
      <c r="G11" s="34" t="s">
        <v>151</v>
      </c>
      <c r="H11" s="30" t="s">
        <v>261</v>
      </c>
      <c r="I11" s="30" t="s">
        <v>271</v>
      </c>
      <c r="J11" s="35" t="s">
        <v>152</v>
      </c>
      <c r="K11" s="30">
        <v>93</v>
      </c>
      <c r="L11" s="30">
        <v>71100</v>
      </c>
      <c r="M11" s="36" t="e">
        <f>+Dati!#REF!</f>
        <v>#REF!</v>
      </c>
      <c r="N11" s="37">
        <v>408176.6</v>
      </c>
      <c r="O11" s="38">
        <v>38961</v>
      </c>
      <c r="P11" s="39">
        <v>15</v>
      </c>
      <c r="Q11" s="40">
        <f t="shared" si="0"/>
        <v>1.25</v>
      </c>
      <c r="R11" s="41">
        <f t="shared" si="1"/>
        <v>39417.25</v>
      </c>
      <c r="S11" s="42" t="s">
        <v>99</v>
      </c>
      <c r="T11" s="49">
        <v>627964</v>
      </c>
      <c r="U11" s="49">
        <v>1211</v>
      </c>
      <c r="V11" s="76" t="s">
        <v>153</v>
      </c>
      <c r="W11" s="79"/>
      <c r="X11" s="80" t="s">
        <v>129</v>
      </c>
      <c r="Y11" s="77">
        <v>39742</v>
      </c>
      <c r="Z11" s="77" t="s">
        <v>154</v>
      </c>
      <c r="AA11" s="78"/>
    </row>
    <row r="12" spans="1:27" ht="63.75">
      <c r="A12" s="3"/>
      <c r="B12" s="3" t="str">
        <f>+Dati!C12</f>
        <v>FEOGA</v>
      </c>
      <c r="C12" s="4" t="str">
        <f>+Dati!F12</f>
        <v>SAN MARCO IN LAMIS</v>
      </c>
      <c r="D12" s="4" t="str">
        <f>+Dati!A12</f>
        <v>410A010044</v>
      </c>
      <c r="E12" s="32" t="s">
        <v>155</v>
      </c>
      <c r="F12" s="33" t="s">
        <v>156</v>
      </c>
      <c r="G12" s="34" t="s">
        <v>157</v>
      </c>
      <c r="H12" s="30" t="s">
        <v>259</v>
      </c>
      <c r="I12" s="30" t="s">
        <v>270</v>
      </c>
      <c r="J12" s="35" t="s">
        <v>158</v>
      </c>
      <c r="K12" s="30" t="s">
        <v>159</v>
      </c>
      <c r="L12" s="30">
        <v>70124</v>
      </c>
      <c r="M12" s="36" t="e">
        <f>+Dati!#REF!</f>
        <v>#REF!</v>
      </c>
      <c r="N12" s="37">
        <v>1456278.72</v>
      </c>
      <c r="O12" s="38">
        <v>38077</v>
      </c>
      <c r="P12" s="39">
        <f>36+6+3</f>
        <v>45</v>
      </c>
      <c r="Q12" s="40">
        <f t="shared" si="0"/>
        <v>3.75</v>
      </c>
      <c r="R12" s="41">
        <f t="shared" si="1"/>
        <v>39445.75</v>
      </c>
      <c r="S12" s="42" t="s">
        <v>99</v>
      </c>
      <c r="T12" s="49">
        <v>2240428.8</v>
      </c>
      <c r="U12" s="49">
        <f>1435+(2240428.8-2000000)*(1880-1435)/(3000000-2000000)</f>
        <v>1541.990816</v>
      </c>
      <c r="V12" s="76" t="s">
        <v>160</v>
      </c>
      <c r="W12" s="80" t="s">
        <v>161</v>
      </c>
      <c r="X12" s="80" t="s">
        <v>129</v>
      </c>
      <c r="Y12" s="77">
        <v>39756</v>
      </c>
      <c r="Z12" s="77">
        <v>39769</v>
      </c>
      <c r="AA12" s="47" t="s">
        <v>101</v>
      </c>
    </row>
    <row r="13" spans="1:27" ht="67.5">
      <c r="A13" s="3"/>
      <c r="B13" s="3" t="str">
        <f>+Dati!C13</f>
        <v>FEOGA</v>
      </c>
      <c r="C13" s="4" t="str">
        <f>+Dati!F13</f>
        <v>CASALVECCHIO DI PUGLIA</v>
      </c>
      <c r="D13" s="4" t="str">
        <f>+Dati!A13</f>
        <v>410A010051</v>
      </c>
      <c r="E13" s="55" t="s">
        <v>162</v>
      </c>
      <c r="F13" s="56" t="s">
        <v>163</v>
      </c>
      <c r="G13" s="57" t="s">
        <v>164</v>
      </c>
      <c r="H13" s="53" t="s">
        <v>259</v>
      </c>
      <c r="I13" s="53" t="s">
        <v>270</v>
      </c>
      <c r="J13" s="58" t="s">
        <v>165</v>
      </c>
      <c r="K13" s="81" t="s">
        <v>166</v>
      </c>
      <c r="L13" s="53">
        <v>70121</v>
      </c>
      <c r="M13" s="36" t="e">
        <f>+Dati!#REF!</f>
        <v>#REF!</v>
      </c>
      <c r="N13" s="60">
        <v>2500000</v>
      </c>
      <c r="O13" s="61">
        <v>37935</v>
      </c>
      <c r="P13" s="62">
        <f>36+6+6+2</f>
        <v>50</v>
      </c>
      <c r="Q13" s="63">
        <f t="shared" si="0"/>
        <v>4.166666666666667</v>
      </c>
      <c r="R13" s="64">
        <f t="shared" si="1"/>
        <v>39455.833333333336</v>
      </c>
      <c r="S13" s="65" t="s">
        <v>99</v>
      </c>
      <c r="T13" s="66">
        <v>4066340</v>
      </c>
      <c r="U13" s="82">
        <f>2276+(4066340-4000000)*(2640-2276)/(5000000-4000000)</f>
        <v>2300.14776</v>
      </c>
      <c r="V13" s="67" t="s">
        <v>167</v>
      </c>
      <c r="W13" s="68" t="s">
        <v>168</v>
      </c>
      <c r="X13" s="68" t="s">
        <v>129</v>
      </c>
      <c r="Y13" s="68"/>
      <c r="Z13" s="83"/>
      <c r="AA13" s="71"/>
    </row>
    <row r="14" spans="1:27" ht="51">
      <c r="A14" s="3"/>
      <c r="B14" s="3" t="str">
        <f>+Dati!C14</f>
        <v>FEOGA</v>
      </c>
      <c r="C14" s="4" t="str">
        <f>+Dati!F14</f>
        <v>MOTTA MONTECORVINO</v>
      </c>
      <c r="D14" s="4" t="str">
        <f>+Dati!A14</f>
        <v>410A010072</v>
      </c>
      <c r="E14" s="32" t="s">
        <v>169</v>
      </c>
      <c r="F14" s="33" t="s">
        <v>170</v>
      </c>
      <c r="G14" s="34" t="s">
        <v>171</v>
      </c>
      <c r="H14" s="30" t="s">
        <v>259</v>
      </c>
      <c r="I14" s="30" t="s">
        <v>270</v>
      </c>
      <c r="J14" s="35" t="s">
        <v>172</v>
      </c>
      <c r="K14" s="30" t="s">
        <v>173</v>
      </c>
      <c r="L14" s="30">
        <v>70126</v>
      </c>
      <c r="M14" s="36" t="e">
        <f>+Dati!#REF!</f>
        <v>#REF!</v>
      </c>
      <c r="N14" s="37">
        <v>332966.4</v>
      </c>
      <c r="O14" s="38">
        <v>38387</v>
      </c>
      <c r="P14" s="39">
        <f>30+6</f>
        <v>36</v>
      </c>
      <c r="Q14" s="40">
        <f t="shared" si="0"/>
        <v>3</v>
      </c>
      <c r="R14" s="41">
        <f t="shared" si="1"/>
        <v>39482</v>
      </c>
      <c r="S14" s="42" t="s">
        <v>99</v>
      </c>
      <c r="T14" s="49">
        <v>512256</v>
      </c>
      <c r="U14" s="49">
        <v>1211</v>
      </c>
      <c r="V14" s="50" t="s">
        <v>174</v>
      </c>
      <c r="W14" s="80" t="s">
        <v>175</v>
      </c>
      <c r="X14" s="80" t="s">
        <v>176</v>
      </c>
      <c r="Y14" s="77">
        <v>39758</v>
      </c>
      <c r="Z14" s="77">
        <v>39793</v>
      </c>
      <c r="AA14" s="47" t="s">
        <v>101</v>
      </c>
    </row>
    <row r="15" spans="1:27" ht="45" customHeight="1">
      <c r="A15" s="3"/>
      <c r="B15" s="3" t="str">
        <f>+Dati!C15</f>
        <v>FEOGA</v>
      </c>
      <c r="C15" s="4" t="str">
        <f>+Dati!F15</f>
        <v>LATERZA</v>
      </c>
      <c r="D15" s="4" t="str">
        <f>+Dati!A15</f>
        <v>410A010006</v>
      </c>
      <c r="E15" s="32" t="s">
        <v>177</v>
      </c>
      <c r="F15" s="33" t="s">
        <v>178</v>
      </c>
      <c r="G15" s="34" t="s">
        <v>179</v>
      </c>
      <c r="H15" s="30" t="s">
        <v>259</v>
      </c>
      <c r="I15" s="30" t="s">
        <v>270</v>
      </c>
      <c r="J15" s="35" t="s">
        <v>180</v>
      </c>
      <c r="K15" s="30">
        <v>184</v>
      </c>
      <c r="L15" s="30">
        <v>70126</v>
      </c>
      <c r="M15" s="36" t="e">
        <f>+Dati!#REF!</f>
        <v>#REF!</v>
      </c>
      <c r="N15" s="37">
        <v>2476565</v>
      </c>
      <c r="O15" s="38">
        <v>38047</v>
      </c>
      <c r="P15" s="39">
        <f>42+6</f>
        <v>48</v>
      </c>
      <c r="Q15" s="40">
        <f t="shared" si="0"/>
        <v>4</v>
      </c>
      <c r="R15" s="41">
        <f t="shared" si="1"/>
        <v>39507</v>
      </c>
      <c r="S15" s="42" t="s">
        <v>99</v>
      </c>
      <c r="T15" s="43">
        <v>3810100</v>
      </c>
      <c r="U15" s="49">
        <f>1880+(3810100-3000000)*(2276-1880)/(4000000-3000000)</f>
        <v>2200.7996</v>
      </c>
      <c r="V15" s="76" t="s">
        <v>181</v>
      </c>
      <c r="W15" s="80" t="s">
        <v>182</v>
      </c>
      <c r="X15" s="80" t="s">
        <v>183</v>
      </c>
      <c r="Y15" s="77">
        <v>39776</v>
      </c>
      <c r="Z15" s="77">
        <v>39793</v>
      </c>
      <c r="AA15" s="78"/>
    </row>
    <row r="16" spans="1:27" ht="63.75">
      <c r="A16" s="3"/>
      <c r="B16" s="3" t="str">
        <f>+Dati!C16</f>
        <v>FEOGA</v>
      </c>
      <c r="C16" s="4" t="str">
        <f>+Dati!F16</f>
        <v>SAN MARZANO DI SAN GIUSEPPE</v>
      </c>
      <c r="D16" s="4" t="str">
        <f>+Dati!A16</f>
        <v>410A010042</v>
      </c>
      <c r="E16" s="32" t="s">
        <v>184</v>
      </c>
      <c r="F16" s="33" t="s">
        <v>185</v>
      </c>
      <c r="G16" s="34" t="s">
        <v>186</v>
      </c>
      <c r="H16" s="30" t="s">
        <v>259</v>
      </c>
      <c r="I16" s="30" t="s">
        <v>270</v>
      </c>
      <c r="J16" s="35" t="s">
        <v>187</v>
      </c>
      <c r="K16" s="84" t="s">
        <v>188</v>
      </c>
      <c r="L16" s="30">
        <v>70125</v>
      </c>
      <c r="M16" s="36" t="e">
        <f>+Dati!#REF!</f>
        <v>#REF!</v>
      </c>
      <c r="N16" s="37">
        <v>2500000</v>
      </c>
      <c r="O16" s="38">
        <v>38231</v>
      </c>
      <c r="P16" s="39">
        <v>44</v>
      </c>
      <c r="Q16" s="40">
        <v>3.6666666666666665</v>
      </c>
      <c r="R16" s="41">
        <v>39569.333333333336</v>
      </c>
      <c r="S16" s="42" t="s">
        <v>99</v>
      </c>
      <c r="T16" s="49">
        <v>4072757.4</v>
      </c>
      <c r="U16" s="49">
        <f>2276+(4072757.4-4000000)*(2640-2276)/(5000000-4000000)</f>
        <v>2302.4836936</v>
      </c>
      <c r="V16" s="76" t="s">
        <v>189</v>
      </c>
      <c r="W16" s="80" t="s">
        <v>190</v>
      </c>
      <c r="X16" s="80" t="s">
        <v>191</v>
      </c>
      <c r="Y16" s="77" t="s">
        <v>192</v>
      </c>
      <c r="Z16" s="85"/>
      <c r="AA16" s="78"/>
    </row>
    <row r="17" spans="1:27" ht="41.25" customHeight="1">
      <c r="A17" s="3"/>
      <c r="B17" s="3" t="str">
        <f>+Dati!C19</f>
        <v>FEOGA</v>
      </c>
      <c r="C17" s="4" t="str">
        <f>+Dati!F19</f>
        <v>MATTINATA</v>
      </c>
      <c r="D17" s="4" t="str">
        <f>+Dati!A19</f>
        <v>410A020008</v>
      </c>
      <c r="E17" s="32" t="s">
        <v>193</v>
      </c>
      <c r="F17" s="33" t="s">
        <v>194</v>
      </c>
      <c r="G17" s="34" t="s">
        <v>195</v>
      </c>
      <c r="H17" s="30" t="s">
        <v>259</v>
      </c>
      <c r="I17" s="30" t="s">
        <v>270</v>
      </c>
      <c r="J17" s="35" t="s">
        <v>196</v>
      </c>
      <c r="K17" s="86">
        <v>253</v>
      </c>
      <c r="L17" s="30">
        <v>70123</v>
      </c>
      <c r="M17" s="36" t="e">
        <f>+Dati!#REF!</f>
        <v>#REF!</v>
      </c>
      <c r="N17" s="37">
        <v>561233.4</v>
      </c>
      <c r="O17" s="38">
        <v>38231</v>
      </c>
      <c r="P17" s="39">
        <f>30+6+9</f>
        <v>45</v>
      </c>
      <c r="Q17" s="40">
        <f aca="true" t="shared" si="2" ref="Q17:Q25">P17/12</f>
        <v>3.75</v>
      </c>
      <c r="R17" s="41">
        <f>O17+(P17*365/12)</f>
        <v>39599.75</v>
      </c>
      <c r="S17" s="42" t="s">
        <v>99</v>
      </c>
      <c r="T17" s="43"/>
      <c r="U17" s="49">
        <v>1211</v>
      </c>
      <c r="V17" s="76" t="s">
        <v>197</v>
      </c>
      <c r="W17" s="76" t="s">
        <v>198</v>
      </c>
      <c r="X17" s="80" t="s">
        <v>129</v>
      </c>
      <c r="Y17" s="77">
        <v>39772</v>
      </c>
      <c r="Z17" s="77">
        <v>39784</v>
      </c>
      <c r="AA17" s="78"/>
    </row>
    <row r="18" spans="1:27" ht="42" customHeight="1">
      <c r="A18" s="2"/>
      <c r="B18" s="3" t="str">
        <f>+Dati!C20</f>
        <v>FEOGA</v>
      </c>
      <c r="C18" s="4" t="str">
        <f>+Dati!F20</f>
        <v>COMUNITA' MONTANA DEL GARGANO</v>
      </c>
      <c r="D18" s="4" t="str">
        <f>+Dati!A20</f>
        <v>410A020010</v>
      </c>
      <c r="E18" s="32" t="s">
        <v>199</v>
      </c>
      <c r="F18" s="33" t="s">
        <v>144</v>
      </c>
      <c r="G18" s="34" t="s">
        <v>200</v>
      </c>
      <c r="H18" s="30" t="s">
        <v>259</v>
      </c>
      <c r="I18" s="30" t="s">
        <v>270</v>
      </c>
      <c r="J18" s="35" t="s">
        <v>146</v>
      </c>
      <c r="K18" s="30">
        <v>22</v>
      </c>
      <c r="L18" s="30">
        <v>70100</v>
      </c>
      <c r="M18" s="36" t="e">
        <f>+Dati!#REF!</f>
        <v>#REF!</v>
      </c>
      <c r="N18" s="37">
        <v>1262690</v>
      </c>
      <c r="O18" s="38">
        <v>38289</v>
      </c>
      <c r="P18" s="39">
        <f>30+6+5+3</f>
        <v>44</v>
      </c>
      <c r="Q18" s="40">
        <f t="shared" si="2"/>
        <v>3.6666666666666665</v>
      </c>
      <c r="R18" s="41">
        <f>O18+(P18*365/12)</f>
        <v>39627.333333333336</v>
      </c>
      <c r="S18" s="42" t="s">
        <v>99</v>
      </c>
      <c r="T18" s="43" t="e">
        <f>+M18</f>
        <v>#REF!</v>
      </c>
      <c r="U18" s="49">
        <f>1211+(((1942600-1549371)*(1435-1211))/(2000000-1549371))</f>
        <v>1406.4674377370297</v>
      </c>
      <c r="V18" s="76" t="s">
        <v>201</v>
      </c>
      <c r="W18" s="76" t="s">
        <v>202</v>
      </c>
      <c r="X18" s="80" t="s">
        <v>191</v>
      </c>
      <c r="Y18" s="77">
        <v>39772</v>
      </c>
      <c r="Z18" s="77">
        <v>39826</v>
      </c>
      <c r="AA18" s="78"/>
    </row>
    <row r="19" spans="1:27" ht="51">
      <c r="A19" s="3"/>
      <c r="B19" s="3" t="str">
        <f>+Dati!C21</f>
        <v>FEOGA</v>
      </c>
      <c r="C19" s="4" t="str">
        <f>+Dati!F21</f>
        <v>CASTRI' DI LECCE</v>
      </c>
      <c r="D19" s="4" t="str">
        <f>+Dati!A21</f>
        <v>410A010058</v>
      </c>
      <c r="E19" s="32" t="s">
        <v>203</v>
      </c>
      <c r="F19" s="33" t="s">
        <v>204</v>
      </c>
      <c r="G19" s="34" t="s">
        <v>205</v>
      </c>
      <c r="H19" s="30" t="s">
        <v>259</v>
      </c>
      <c r="I19" s="30" t="s">
        <v>270</v>
      </c>
      <c r="J19" s="35" t="s">
        <v>206</v>
      </c>
      <c r="K19" s="30">
        <v>4</v>
      </c>
      <c r="L19" s="30">
        <v>70124</v>
      </c>
      <c r="M19" s="36" t="e">
        <f>+Dati!#REF!</f>
        <v>#REF!</v>
      </c>
      <c r="N19" s="37">
        <v>1834026.48</v>
      </c>
      <c r="O19" s="38">
        <v>38293</v>
      </c>
      <c r="P19" s="39">
        <f>36+5+3</f>
        <v>44</v>
      </c>
      <c r="Q19" s="40">
        <f t="shared" si="2"/>
        <v>3.6666666666666665</v>
      </c>
      <c r="R19" s="41">
        <f>O19+(P19*365/12)-2</f>
        <v>39629.333333333336</v>
      </c>
      <c r="S19" s="42" t="s">
        <v>99</v>
      </c>
      <c r="T19" s="49">
        <v>2821579.2</v>
      </c>
      <c r="U19" s="49">
        <f>1435+(2821579.2-2000000)*(1880-1435)/(3000000-2000000)</f>
        <v>1800.602744</v>
      </c>
      <c r="V19" s="76" t="s">
        <v>207</v>
      </c>
      <c r="W19" s="76" t="s">
        <v>208</v>
      </c>
      <c r="X19" s="80" t="s">
        <v>191</v>
      </c>
      <c r="Y19" s="77">
        <v>39770</v>
      </c>
      <c r="Z19" s="77">
        <v>39797</v>
      </c>
      <c r="AA19" s="78"/>
    </row>
    <row r="20" spans="1:27" ht="55.5" customHeight="1">
      <c r="A20" s="53">
        <v>4</v>
      </c>
      <c r="B20" s="54">
        <v>9</v>
      </c>
      <c r="C20" s="55" t="s">
        <v>209</v>
      </c>
      <c r="D20" s="55" t="s">
        <v>210</v>
      </c>
      <c r="E20" s="55" t="s">
        <v>211</v>
      </c>
      <c r="F20" s="56" t="s">
        <v>212</v>
      </c>
      <c r="G20" s="57" t="s">
        <v>213</v>
      </c>
      <c r="H20" s="53" t="s">
        <v>259</v>
      </c>
      <c r="I20" s="53" t="s">
        <v>270</v>
      </c>
      <c r="J20" s="58" t="s">
        <v>214</v>
      </c>
      <c r="K20" s="53" t="s">
        <v>215</v>
      </c>
      <c r="L20" s="53">
        <v>70123</v>
      </c>
      <c r="M20" s="59">
        <v>2009142.4</v>
      </c>
      <c r="N20" s="60">
        <v>1305942.56</v>
      </c>
      <c r="O20" s="61">
        <v>38201</v>
      </c>
      <c r="P20" s="62">
        <f>42+5</f>
        <v>47</v>
      </c>
      <c r="Q20" s="63">
        <f t="shared" si="2"/>
        <v>3.9166666666666665</v>
      </c>
      <c r="R20" s="64">
        <f aca="true" t="shared" si="3" ref="R20:R25">O20+(P20*365/12)</f>
        <v>39630.583333333336</v>
      </c>
      <c r="S20" s="65"/>
      <c r="T20" s="66">
        <v>2009142.4</v>
      </c>
      <c r="U20" s="49">
        <f>1435+(2009142.4-2000000)*(1880-1435)/(3000000-2000000)</f>
        <v>1439.068368</v>
      </c>
      <c r="V20" s="67" t="s">
        <v>216</v>
      </c>
      <c r="W20" s="74"/>
      <c r="X20" s="74"/>
      <c r="Y20" s="74"/>
      <c r="Z20" s="75"/>
      <c r="AA20" s="71"/>
    </row>
    <row r="21" spans="1:27" ht="57" customHeight="1">
      <c r="A21" s="53">
        <v>3</v>
      </c>
      <c r="B21" s="54">
        <v>8</v>
      </c>
      <c r="C21" s="55" t="s">
        <v>217</v>
      </c>
      <c r="D21" s="55" t="s">
        <v>218</v>
      </c>
      <c r="E21" s="55" t="s">
        <v>219</v>
      </c>
      <c r="F21" s="56" t="s">
        <v>220</v>
      </c>
      <c r="G21" s="57" t="s">
        <v>221</v>
      </c>
      <c r="H21" s="53" t="s">
        <v>259</v>
      </c>
      <c r="I21" s="53" t="s">
        <v>270</v>
      </c>
      <c r="J21" s="58" t="s">
        <v>222</v>
      </c>
      <c r="K21" s="53">
        <v>228</v>
      </c>
      <c r="L21" s="87" t="s">
        <v>223</v>
      </c>
      <c r="M21" s="59">
        <v>2851600</v>
      </c>
      <c r="N21" s="60">
        <v>1825024</v>
      </c>
      <c r="O21" s="61">
        <v>38330</v>
      </c>
      <c r="P21" s="62">
        <f>36+6+1</f>
        <v>43</v>
      </c>
      <c r="Q21" s="63">
        <f t="shared" si="2"/>
        <v>3.5833333333333335</v>
      </c>
      <c r="R21" s="64">
        <f t="shared" si="3"/>
        <v>39637.916666666664</v>
      </c>
      <c r="S21" s="65"/>
      <c r="T21" s="66">
        <v>2851600</v>
      </c>
      <c r="U21" s="49">
        <f>1435+(((2851600-2000000)*(1880-1435))/(3000000-2000000))</f>
        <v>1813.962</v>
      </c>
      <c r="V21" s="67" t="s">
        <v>224</v>
      </c>
      <c r="W21" s="74"/>
      <c r="X21" s="74"/>
      <c r="Y21" s="74"/>
      <c r="Z21" s="75"/>
      <c r="AA21" s="71"/>
    </row>
    <row r="22" spans="1:27" ht="53.25" customHeight="1">
      <c r="A22" s="53">
        <v>9</v>
      </c>
      <c r="B22" s="54">
        <v>25</v>
      </c>
      <c r="C22" s="55" t="s">
        <v>225</v>
      </c>
      <c r="D22" s="55" t="s">
        <v>226</v>
      </c>
      <c r="E22" s="55" t="s">
        <v>227</v>
      </c>
      <c r="F22" s="56" t="s">
        <v>228</v>
      </c>
      <c r="G22" s="57" t="s">
        <v>229</v>
      </c>
      <c r="H22" s="53" t="s">
        <v>259</v>
      </c>
      <c r="I22" s="53" t="s">
        <v>270</v>
      </c>
      <c r="J22" s="58" t="s">
        <v>230</v>
      </c>
      <c r="K22" s="53">
        <v>184</v>
      </c>
      <c r="L22" s="53">
        <v>70126</v>
      </c>
      <c r="M22" s="59">
        <v>2261279</v>
      </c>
      <c r="N22" s="60">
        <v>1469831.35</v>
      </c>
      <c r="O22" s="61">
        <v>38139</v>
      </c>
      <c r="P22" s="62">
        <f>36+6+6+2</f>
        <v>50</v>
      </c>
      <c r="Q22" s="63">
        <f t="shared" si="2"/>
        <v>4.166666666666667</v>
      </c>
      <c r="R22" s="64">
        <f t="shared" si="3"/>
        <v>39659.833333333336</v>
      </c>
      <c r="S22" s="65" t="s">
        <v>99</v>
      </c>
      <c r="T22" s="59">
        <v>2261279</v>
      </c>
      <c r="U22" s="49">
        <f>1435+(((2261279-2000000)*(1880-1435))/(3000000-2000000))</f>
        <v>1551.269155</v>
      </c>
      <c r="V22" s="67" t="s">
        <v>231</v>
      </c>
      <c r="W22" s="68" t="s">
        <v>232</v>
      </c>
      <c r="X22" s="74"/>
      <c r="Y22" s="74"/>
      <c r="Z22" s="75"/>
      <c r="AA22" s="71"/>
    </row>
    <row r="23" spans="1:27" ht="67.5">
      <c r="A23" s="53">
        <v>8</v>
      </c>
      <c r="B23" s="54">
        <v>15</v>
      </c>
      <c r="C23" s="55" t="s">
        <v>233</v>
      </c>
      <c r="D23" s="55" t="s">
        <v>234</v>
      </c>
      <c r="E23" s="55" t="s">
        <v>235</v>
      </c>
      <c r="F23" s="56" t="s">
        <v>236</v>
      </c>
      <c r="G23" s="57" t="s">
        <v>237</v>
      </c>
      <c r="H23" s="53" t="s">
        <v>259</v>
      </c>
      <c r="I23" s="53" t="s">
        <v>270</v>
      </c>
      <c r="J23" s="58" t="s">
        <v>238</v>
      </c>
      <c r="K23" s="53">
        <v>11</v>
      </c>
      <c r="L23" s="53">
        <v>70121</v>
      </c>
      <c r="M23" s="59">
        <v>1159344</v>
      </c>
      <c r="N23" s="60">
        <v>753573.6</v>
      </c>
      <c r="O23" s="61">
        <v>37974</v>
      </c>
      <c r="P23" s="62">
        <f>36+6+9+3.44+3</f>
        <v>57.44</v>
      </c>
      <c r="Q23" s="63">
        <f t="shared" si="2"/>
        <v>4.786666666666666</v>
      </c>
      <c r="R23" s="64">
        <f t="shared" si="3"/>
        <v>39721.13333333333</v>
      </c>
      <c r="S23" s="65" t="s">
        <v>99</v>
      </c>
      <c r="T23" s="66"/>
      <c r="U23" s="66"/>
      <c r="V23" s="67" t="s">
        <v>239</v>
      </c>
      <c r="W23" s="74"/>
      <c r="X23" s="74"/>
      <c r="Y23" s="74"/>
      <c r="Z23" s="75"/>
      <c r="AA23" s="71"/>
    </row>
    <row r="24" spans="1:27" ht="54.75" customHeight="1">
      <c r="A24" s="53">
        <v>24</v>
      </c>
      <c r="B24" s="54">
        <v>50</v>
      </c>
      <c r="C24" s="55" t="s">
        <v>240</v>
      </c>
      <c r="D24" s="55" t="s">
        <v>241</v>
      </c>
      <c r="E24" s="55" t="s">
        <v>242</v>
      </c>
      <c r="F24" s="56" t="s">
        <v>243</v>
      </c>
      <c r="G24" s="57" t="s">
        <v>244</v>
      </c>
      <c r="H24" s="53" t="s">
        <v>259</v>
      </c>
      <c r="I24" s="53" t="s">
        <v>245</v>
      </c>
      <c r="J24" s="58" t="s">
        <v>246</v>
      </c>
      <c r="K24" s="53">
        <v>33</v>
      </c>
      <c r="L24" s="53">
        <v>70122</v>
      </c>
      <c r="M24" s="59">
        <v>4409460.6</v>
      </c>
      <c r="N24" s="60">
        <v>2500000</v>
      </c>
      <c r="O24" s="61">
        <v>38141</v>
      </c>
      <c r="P24" s="62">
        <v>53.3</v>
      </c>
      <c r="Q24" s="63">
        <f t="shared" si="2"/>
        <v>4.441666666666666</v>
      </c>
      <c r="R24" s="64">
        <f t="shared" si="3"/>
        <v>39762.208333333336</v>
      </c>
      <c r="S24" s="65"/>
      <c r="T24" s="66">
        <v>4409460.6</v>
      </c>
      <c r="U24" s="49">
        <f>2276+(((4409460.6-4000000)*(2640-2276))/(5000000-4000000))</f>
        <v>2425.0436584</v>
      </c>
      <c r="V24" s="67" t="s">
        <v>247</v>
      </c>
      <c r="W24" s="74"/>
      <c r="X24" s="74"/>
      <c r="Y24" s="74"/>
      <c r="Z24" s="75"/>
      <c r="AA24" s="71"/>
    </row>
    <row r="25" spans="1:27" ht="55.5" customHeight="1">
      <c r="A25" s="30">
        <v>14</v>
      </c>
      <c r="B25" s="31">
        <v>30</v>
      </c>
      <c r="C25" s="32" t="s">
        <v>248</v>
      </c>
      <c r="D25" s="32" t="s">
        <v>249</v>
      </c>
      <c r="E25" s="32" t="s">
        <v>250</v>
      </c>
      <c r="F25" s="33" t="s">
        <v>251</v>
      </c>
      <c r="G25" s="34" t="s">
        <v>252</v>
      </c>
      <c r="H25" s="30" t="s">
        <v>259</v>
      </c>
      <c r="I25" s="30" t="s">
        <v>270</v>
      </c>
      <c r="J25" s="35" t="s">
        <v>253</v>
      </c>
      <c r="K25" s="30">
        <v>86</v>
      </c>
      <c r="L25" s="30">
        <v>70124</v>
      </c>
      <c r="M25" s="36">
        <v>2500230.8</v>
      </c>
      <c r="N25" s="37">
        <v>1625150.02</v>
      </c>
      <c r="O25" s="38">
        <v>38316</v>
      </c>
      <c r="P25" s="39">
        <f>36+7+3.2</f>
        <v>46.2</v>
      </c>
      <c r="Q25" s="40">
        <f t="shared" si="2"/>
        <v>3.85</v>
      </c>
      <c r="R25" s="41">
        <f t="shared" si="3"/>
        <v>39721.25</v>
      </c>
      <c r="S25" s="42" t="s">
        <v>99</v>
      </c>
      <c r="T25" s="49">
        <v>2500230.8</v>
      </c>
      <c r="U25" s="49">
        <f>1435+(2500230.8-2000000)*(1880-1435)/(3000000-2000000)</f>
        <v>1657.602706</v>
      </c>
      <c r="V25" s="76" t="s">
        <v>254</v>
      </c>
      <c r="W25" s="45"/>
      <c r="X25" s="45"/>
      <c r="Y25" s="45"/>
      <c r="Z25" s="44"/>
      <c r="AA25" s="78"/>
    </row>
    <row r="26" spans="1:27" ht="12.75">
      <c r="A26" s="88"/>
      <c r="B26" s="89"/>
      <c r="C26" s="88" t="s">
        <v>70</v>
      </c>
      <c r="D26" s="90"/>
      <c r="E26" s="90"/>
      <c r="F26" s="91"/>
      <c r="G26" s="92"/>
      <c r="H26" s="89"/>
      <c r="I26" s="89"/>
      <c r="J26" s="93"/>
      <c r="K26" s="89"/>
      <c r="L26" s="89"/>
      <c r="M26" s="94">
        <v>47008016.492000006</v>
      </c>
      <c r="N26" s="95">
        <v>28988439.09</v>
      </c>
      <c r="O26" s="96"/>
      <c r="P26" s="97"/>
      <c r="Q26" s="98"/>
      <c r="R26" s="98"/>
      <c r="S26" s="98"/>
      <c r="T26" s="99"/>
      <c r="U26" s="99"/>
      <c r="V26" s="74"/>
      <c r="AA26" s="71"/>
    </row>
    <row r="27" ht="12.75">
      <c r="AA27" s="71"/>
    </row>
    <row r="28" spans="3:27" ht="56.25" customHeight="1">
      <c r="C28" s="101" t="s">
        <v>265</v>
      </c>
      <c r="D28" s="101" t="s">
        <v>255</v>
      </c>
      <c r="V28" s="67" t="s">
        <v>256</v>
      </c>
      <c r="W28" s="67" t="s">
        <v>257</v>
      </c>
      <c r="X28" s="68" t="s">
        <v>129</v>
      </c>
      <c r="AA28" s="71"/>
    </row>
    <row r="40" ht="12.75"/>
    <row r="41" ht="12.75"/>
    <row r="42" ht="12.75"/>
  </sheetData>
  <printOptions/>
  <pageMargins left="0.2" right="0.18" top="0.26" bottom="0.17" header="0.2" footer="0.18"/>
  <pageSetup fitToHeight="2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 Giuseppe</dc:creator>
  <cp:keywords/>
  <dc:description/>
  <cp:lastModifiedBy>Giorgio Mechelli</cp:lastModifiedBy>
  <cp:lastPrinted>2009-12-23T10:44:30Z</cp:lastPrinted>
  <dcterms:created xsi:type="dcterms:W3CDTF">2003-07-17T07:58:32Z</dcterms:created>
  <dcterms:modified xsi:type="dcterms:W3CDTF">2010-01-08T10:21:14Z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