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mplessivo" sheetId="1" r:id="rId1"/>
  </sheets>
  <definedNames>
    <definedName name="_xlnm.Print_Area" localSheetId="0">'Complessivo'!$A$1:$P$83</definedName>
    <definedName name="_xlnm.Print_Titles" localSheetId="0">'Complessivo'!$1:$3</definedName>
  </definedNames>
  <calcPr fullCalcOnLoad="1"/>
</workbook>
</file>

<file path=xl/sharedStrings.xml><?xml version="1.0" encoding="utf-8"?>
<sst xmlns="http://schemas.openxmlformats.org/spreadsheetml/2006/main" count="233" uniqueCount="70">
  <si>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</si>
  <si>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</si>
  <si>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</si>
  <si>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</si>
  <si>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</si>
  <si>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</si>
  <si>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</si>
  <si>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</si>
  <si>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</si>
  <si>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</si>
  <si>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</si>
  <si>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</si>
  <si>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</si>
  <si>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</si>
  <si>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</si>
  <si>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</si>
  <si>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</si>
  <si>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</si>
  <si>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</si>
  <si>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</si>
  <si>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</si>
  <si>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</si>
  <si>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</si>
  <si>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</si>
  <si>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</si>
  <si>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</si>
  <si>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</si>
  <si>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Spesa</t>
  </si>
  <si>
    <t>Bonifico</t>
  </si>
  <si>
    <t>Note</t>
  </si>
  <si>
    <t>SAL 1</t>
  </si>
  <si>
    <t>SAL 2</t>
  </si>
  <si>
    <t>TOT GEN</t>
  </si>
  <si>
    <t>TOT SAL 1</t>
  </si>
  <si>
    <t>TOT SAL 2</t>
  </si>
  <si>
    <t>PugliaDoc</t>
  </si>
  <si>
    <t>Avvio PR</t>
  </si>
  <si>
    <t>personale impiegato sul progetto: Cacciatore Giovanna, Maggiulli Alfieri Angela, Maggiulli Alfieri Anita</t>
  </si>
  <si>
    <t>Definizione contenuti ed aree portale</t>
  </si>
  <si>
    <t>calendario workshop, seminari e meeting</t>
  </si>
  <si>
    <t>Studio interfaccia grafica</t>
  </si>
  <si>
    <t>Polaris Consulting</t>
  </si>
  <si>
    <t xml:space="preserve">Bonifico </t>
  </si>
  <si>
    <t>Elio Paiano</t>
  </si>
  <si>
    <t>Clio Otranto di Luca De Simei</t>
  </si>
  <si>
    <t>Cancelleria</t>
  </si>
  <si>
    <t>Teknomax</t>
  </si>
  <si>
    <t>Rinnovo Dominio pugliadoc.net</t>
  </si>
  <si>
    <t>Clio Srl</t>
  </si>
  <si>
    <t>Polizza fideiussoria</t>
  </si>
  <si>
    <t>Zurich</t>
  </si>
  <si>
    <t>417R0322</t>
  </si>
  <si>
    <t>Inferiore a 1ML ma OK</t>
  </si>
  <si>
    <t>Considerato Imponibile senza imposte</t>
  </si>
  <si>
    <t>Pugliadoc</t>
  </si>
  <si>
    <t xml:space="preserve"> PUGLIADOC - 45 - RIEPILOGO SPESE</t>
  </si>
  <si>
    <t>SAL 1 - 01/07/2004 - 28/02/2005 (due quad)</t>
  </si>
  <si>
    <r>
      <t xml:space="preserve">Manca determinazione del costo orario e certificato INPS
</t>
    </r>
    <r>
      <rPr>
        <b/>
        <sz val="8"/>
        <rFont val="Arial"/>
        <family val="2"/>
      </rPr>
      <t>14.6.05 Consegnato OK</t>
    </r>
  </si>
  <si>
    <t>TOT PROGETTO=</t>
  </si>
  <si>
    <t>CONTRIBUTO=</t>
  </si>
  <si>
    <t>CONTRIBUTO IVA=</t>
  </si>
  <si>
    <t>TOT CONTRIBUTO=</t>
  </si>
  <si>
    <t xml:space="preserve">SAL 2 - </t>
  </si>
  <si>
    <t>IVA=</t>
  </si>
  <si>
    <t>Res IVA=</t>
  </si>
  <si>
    <t>Lettera circolare, dati statistici, assistenza</t>
  </si>
  <si>
    <t>Testi ed editing CD rom</t>
  </si>
  <si>
    <t>Dai curriculum presentati si evince che i consulenti hanno maturato il livello della fascia III per cui si ammettono a 180€/g</t>
  </si>
  <si>
    <t>Manca fattura e liberatoria OK ricevuto</t>
  </si>
  <si>
    <t>Timbri sulle fatture OK ricevuti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</si>
</sst>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</numFmts>
  <fonts count="1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170" fontId="3" fillId="0" borderId="2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6" applyNumberFormat="1" applyFont="1" applyFill="1" applyBorder="1" applyAlignment="1">
      <alignment horizontal="right"/>
    </xf>
    <xf numFmtId="171" fontId="3" fillId="0" borderId="2" xfId="16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 wrapText="1"/>
    </xf>
    <xf numFmtId="4" fontId="5" fillId="0" borderId="4" xfId="0" applyNumberFormat="1" applyFont="1" applyBorder="1" applyAlignment="1" applyProtection="1">
      <alignment horizontal="right"/>
      <protection/>
    </xf>
    <xf numFmtId="4" fontId="7" fillId="0" borderId="4" xfId="0" applyNumberFormat="1" applyFont="1" applyBorder="1" applyAlignment="1" applyProtection="1">
      <alignment horizontal="right"/>
      <protection/>
    </xf>
    <xf numFmtId="14" fontId="3" fillId="0" borderId="2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14" fontId="1" fillId="3" borderId="4" xfId="0" applyNumberFormat="1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4" fontId="4" fillId="0" borderId="8" xfId="0" applyNumberFormat="1" applyFont="1" applyBorder="1" applyAlignment="1" applyProtection="1">
      <alignment horizontal="right"/>
      <protection/>
    </xf>
    <xf numFmtId="4" fontId="2" fillId="3" borderId="9" xfId="0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14" fontId="3" fillId="3" borderId="9" xfId="0" applyNumberFormat="1" applyFont="1" applyFill="1" applyBorder="1" applyAlignment="1">
      <alignment horizontal="left"/>
    </xf>
    <xf numFmtId="14" fontId="1" fillId="3" borderId="9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4" fontId="1" fillId="3" borderId="9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3" borderId="4" xfId="0" applyFont="1" applyFill="1" applyBorder="1" applyAlignment="1">
      <alignment/>
    </xf>
    <xf numFmtId="14" fontId="3" fillId="3" borderId="4" xfId="0" applyNumberFormat="1" applyFont="1" applyFill="1" applyBorder="1" applyAlignment="1">
      <alignment/>
    </xf>
    <xf numFmtId="14" fontId="3" fillId="3" borderId="4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4" fillId="0" borderId="2" xfId="0" applyNumberFormat="1" applyFont="1" applyBorder="1" applyAlignment="1" applyProtection="1">
      <alignment horizontal="right"/>
      <protection/>
    </xf>
    <xf numFmtId="4" fontId="5" fillId="0" borderId="2" xfId="0" applyNumberFormat="1" applyFont="1" applyBorder="1" applyAlignment="1" applyProtection="1">
      <alignment horizontal="right"/>
      <protection/>
    </xf>
    <xf numFmtId="4" fontId="7" fillId="0" borderId="2" xfId="0" applyNumberFormat="1" applyFont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wrapText="1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3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4" fontId="4" fillId="0" borderId="7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7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4" fontId="4" fillId="0" borderId="17" xfId="0" applyNumberFormat="1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7" fillId="0" borderId="8" xfId="0" applyNumberFormat="1" applyFont="1" applyBorder="1" applyAlignment="1" applyProtection="1">
      <alignment horizontal="right"/>
      <protection/>
    </xf>
    <xf numFmtId="4" fontId="7" fillId="0" borderId="12" xfId="0" applyNumberFormat="1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left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showZeros="0" tabSelected="1" zoomScale="85" zoomScaleNormal="85" workbookViewId="0" topLeftCell="H1">
      <selection activeCell="N56" sqref="N56"/>
    </sheetView>
  </sheetViews>
  <sheetFormatPr defaultColWidth="9.140625" defaultRowHeight="12.75"/>
  <cols>
    <col min="1" max="1" width="3.421875" style="1" customWidth="1"/>
    <col min="2" max="2" width="4.28125" style="103" customWidth="1"/>
    <col min="3" max="3" width="9.421875" style="2" customWidth="1"/>
    <col min="4" max="4" width="23.140625" style="2" customWidth="1"/>
    <col min="5" max="5" width="16.7109375" style="2" customWidth="1"/>
    <col min="6" max="6" width="6.421875" style="2" customWidth="1"/>
    <col min="7" max="7" width="11.57421875" style="2" customWidth="1"/>
    <col min="8" max="8" width="10.28125" style="2" customWidth="1"/>
    <col min="9" max="9" width="9.421875" style="2" customWidth="1"/>
    <col min="10" max="10" width="10.140625" style="2" customWidth="1"/>
    <col min="11" max="11" width="9.00390625" style="2" customWidth="1"/>
    <col min="12" max="12" width="11.421875" style="2" customWidth="1"/>
    <col min="13" max="14" width="11.140625" style="2" customWidth="1"/>
    <col min="15" max="15" width="11.140625" style="2" bestFit="1" customWidth="1"/>
    <col min="16" max="16" width="10.28125" style="38" customWidth="1"/>
    <col min="17" max="17" width="14.140625" style="2" customWidth="1"/>
    <col min="18" max="16384" width="9.140625" style="2" customWidth="1"/>
  </cols>
  <sheetData>
    <row r="1" spans="1:16" s="1" customFormat="1" ht="11.25">
      <c r="A1" s="123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1"/>
    </row>
    <row r="2" spans="1:16" ht="12.75">
      <c r="A2" s="120"/>
      <c r="B2" s="113"/>
      <c r="C2" s="115" t="s">
        <v>0</v>
      </c>
      <c r="D2" s="110" t="s">
        <v>35</v>
      </c>
      <c r="E2" s="111" t="s">
        <v>58</v>
      </c>
      <c r="F2" s="111"/>
      <c r="G2" s="116">
        <f>+M9+M20+M34+M43+M54+M64+M74</f>
        <v>498707</v>
      </c>
      <c r="H2" s="114"/>
      <c r="I2" s="151" t="s">
        <v>36</v>
      </c>
      <c r="J2" s="152">
        <v>38169</v>
      </c>
      <c r="K2" s="153">
        <f>G4</f>
        <v>58539.91</v>
      </c>
      <c r="L2" s="41" t="s">
        <v>32</v>
      </c>
      <c r="M2" s="101">
        <f>SUM(M3:M7)</f>
        <v>33839.76</v>
      </c>
      <c r="N2" s="101">
        <f>SUM(N3:N7)</f>
        <v>21995.844</v>
      </c>
      <c r="O2" s="101">
        <f>SUM(O3:O7)</f>
        <v>8248.4415</v>
      </c>
      <c r="P2" s="101">
        <f>SUM(P3:P7)</f>
        <v>13747.4025</v>
      </c>
    </row>
    <row r="3" spans="1:17" s="41" customFormat="1" ht="11.25">
      <c r="A3" s="96"/>
      <c r="B3" s="113"/>
      <c r="C3" s="51" t="s">
        <v>56</v>
      </c>
      <c r="D3" s="52"/>
      <c r="E3" s="118" t="s">
        <v>59</v>
      </c>
      <c r="F3" s="54"/>
      <c r="G3" s="117">
        <v>324159.55</v>
      </c>
      <c r="H3" s="55"/>
      <c r="J3" s="117" t="s">
        <v>63</v>
      </c>
      <c r="K3" s="101">
        <f>K10+K21+K35+K44+K55+K65+K75</f>
        <v>0</v>
      </c>
      <c r="L3" s="41" t="s">
        <v>33</v>
      </c>
      <c r="M3" s="101">
        <f>M10+M21+M35+M44+M55+M65+M75</f>
        <v>33839.76</v>
      </c>
      <c r="N3" s="101">
        <f>N10+N21+N35+N44+N55+N65+N75</f>
        <v>21995.844</v>
      </c>
      <c r="O3" s="101">
        <f>O10+O21+O35+O44+O55+O65+O75</f>
        <v>8248.4415</v>
      </c>
      <c r="P3" s="101">
        <f>P10+P21+P35+P44+P55+P65+P75</f>
        <v>13747.4025</v>
      </c>
      <c r="Q3" s="40"/>
    </row>
    <row r="4" spans="1:17" s="41" customFormat="1" ht="11.25">
      <c r="A4" s="96"/>
      <c r="B4" s="113"/>
      <c r="C4" s="51" t="s">
        <v>62</v>
      </c>
      <c r="D4" s="52"/>
      <c r="E4" s="118" t="s">
        <v>60</v>
      </c>
      <c r="F4" s="54"/>
      <c r="G4" s="117">
        <v>58539.91</v>
      </c>
      <c r="H4" s="55"/>
      <c r="J4" s="118" t="s">
        <v>64</v>
      </c>
      <c r="K4" s="119">
        <f>K2-K3</f>
        <v>58539.91</v>
      </c>
      <c r="L4" s="41" t="s">
        <v>34</v>
      </c>
      <c r="M4" s="101"/>
      <c r="N4" s="101"/>
      <c r="O4" s="101"/>
      <c r="P4" s="101"/>
      <c r="Q4" s="40"/>
    </row>
    <row r="5" spans="1:17" s="41" customFormat="1" ht="11.25">
      <c r="A5" s="96"/>
      <c r="B5" s="113"/>
      <c r="C5" s="51"/>
      <c r="D5" s="52"/>
      <c r="E5" s="118" t="s">
        <v>61</v>
      </c>
      <c r="F5" s="54"/>
      <c r="G5" s="117">
        <f>SUM(G3:G4)</f>
        <v>382699.45999999996</v>
      </c>
      <c r="H5" s="55"/>
      <c r="M5" s="101"/>
      <c r="N5" s="101"/>
      <c r="O5" s="101"/>
      <c r="P5" s="101"/>
      <c r="Q5" s="40"/>
    </row>
    <row r="6" spans="1:17" s="41" customFormat="1" ht="11.25">
      <c r="A6" s="96"/>
      <c r="B6" s="113"/>
      <c r="C6" s="51"/>
      <c r="D6" s="52"/>
      <c r="E6" s="53"/>
      <c r="F6" s="54"/>
      <c r="G6" s="117"/>
      <c r="H6" s="55"/>
      <c r="M6" s="101"/>
      <c r="N6" s="101"/>
      <c r="O6" s="101"/>
      <c r="P6" s="101"/>
      <c r="Q6" s="40"/>
    </row>
    <row r="7" spans="1:17" s="41" customFormat="1" ht="11.25">
      <c r="A7" s="96"/>
      <c r="B7" s="113"/>
      <c r="D7" s="52"/>
      <c r="E7" s="53"/>
      <c r="F7" s="54"/>
      <c r="G7" s="54"/>
      <c r="H7" s="55"/>
      <c r="M7" s="101">
        <f>M11+M22+M36+M45+M56+M66+M76</f>
        <v>0</v>
      </c>
      <c r="N7" s="101">
        <f>N11+N22+N36+N45+N56+N66+N76</f>
        <v>0</v>
      </c>
      <c r="O7" s="101">
        <f>O11+O22+O36+O45+O56+O66+O76</f>
        <v>0</v>
      </c>
      <c r="P7" s="101">
        <f>P11+P22+P36+P45+P56+P66+P76</f>
        <v>0</v>
      </c>
      <c r="Q7" s="40"/>
    </row>
    <row r="8" spans="1:17" ht="11.25">
      <c r="A8" s="56"/>
      <c r="B8" s="102"/>
      <c r="C8" s="57"/>
      <c r="D8" s="57"/>
      <c r="E8" s="58"/>
      <c r="F8" s="59"/>
      <c r="G8" s="59"/>
      <c r="H8" s="60"/>
      <c r="I8" s="61"/>
      <c r="J8" s="61"/>
      <c r="K8" s="61"/>
      <c r="L8" s="62"/>
      <c r="M8" s="36" t="s">
        <v>27</v>
      </c>
      <c r="N8" s="36" t="s">
        <v>22</v>
      </c>
      <c r="O8" s="47" t="s">
        <v>25</v>
      </c>
      <c r="P8" s="48" t="s">
        <v>26</v>
      </c>
      <c r="Q8" s="39"/>
    </row>
    <row r="9" spans="1:17" s="1" customFormat="1" ht="11.25">
      <c r="A9" s="124" t="s">
        <v>6</v>
      </c>
      <c r="B9" s="125"/>
      <c r="C9" s="83"/>
      <c r="D9" s="70"/>
      <c r="E9" s="70"/>
      <c r="F9" s="70"/>
      <c r="G9" s="70"/>
      <c r="H9" s="70"/>
      <c r="I9" s="70"/>
      <c r="J9" s="70"/>
      <c r="K9" s="84"/>
      <c r="L9" s="92" t="s">
        <v>12</v>
      </c>
      <c r="M9" s="3">
        <v>48400</v>
      </c>
      <c r="N9" s="3">
        <f>M9*0.65</f>
        <v>31460</v>
      </c>
      <c r="Q9" s="37"/>
    </row>
    <row r="10" spans="1:17" s="1" customFormat="1" ht="11.25">
      <c r="A10" s="124"/>
      <c r="B10" s="125"/>
      <c r="C10" s="72"/>
      <c r="D10" s="71"/>
      <c r="E10" s="71"/>
      <c r="F10" s="71"/>
      <c r="G10" s="71"/>
      <c r="H10" s="71"/>
      <c r="I10" s="71"/>
      <c r="J10" s="71"/>
      <c r="K10" s="4">
        <f>SUM(K14)</f>
        <v>0</v>
      </c>
      <c r="L10" s="44" t="s">
        <v>30</v>
      </c>
      <c r="M10" s="4">
        <f>SUM(M14)</f>
        <v>21330.03</v>
      </c>
      <c r="N10" s="4">
        <f>SUM(N14)</f>
        <v>13864.5195</v>
      </c>
      <c r="O10" s="5">
        <f>N10*0.375</f>
        <v>5199.1948125</v>
      </c>
      <c r="P10" s="5">
        <f>N10-O10</f>
        <v>8665.3246875</v>
      </c>
      <c r="Q10" s="43"/>
    </row>
    <row r="11" spans="1:17" s="1" customFormat="1" ht="11.25">
      <c r="A11" s="124"/>
      <c r="B11" s="125"/>
      <c r="C11" s="72"/>
      <c r="D11" s="71"/>
      <c r="E11" s="71"/>
      <c r="F11" s="71"/>
      <c r="G11" s="71"/>
      <c r="H11" s="71"/>
      <c r="I11" s="71"/>
      <c r="J11" s="71"/>
      <c r="K11" s="73"/>
      <c r="L11" s="44" t="s">
        <v>31</v>
      </c>
      <c r="M11" s="4">
        <v>0</v>
      </c>
      <c r="N11" s="4">
        <f>SUM(N15)</f>
        <v>0</v>
      </c>
      <c r="O11" s="5">
        <f>N11*0.375</f>
        <v>0</v>
      </c>
      <c r="P11" s="5">
        <f>N11-O11</f>
        <v>0</v>
      </c>
      <c r="Q11" s="43"/>
    </row>
    <row r="12" spans="1:17" s="1" customFormat="1" ht="11.25">
      <c r="A12" s="126"/>
      <c r="B12" s="127"/>
      <c r="C12" s="74"/>
      <c r="D12" s="75"/>
      <c r="E12" s="75"/>
      <c r="F12" s="75"/>
      <c r="G12" s="75"/>
      <c r="H12" s="75"/>
      <c r="I12" s="75"/>
      <c r="J12" s="75"/>
      <c r="K12" s="76"/>
      <c r="L12" s="45" t="s">
        <v>13</v>
      </c>
      <c r="M12" s="6">
        <f>M9-M10-M11</f>
        <v>27069.97</v>
      </c>
      <c r="N12" s="6">
        <f>N9-N10-N11</f>
        <v>17595.480499999998</v>
      </c>
      <c r="O12" s="50"/>
      <c r="P12" s="50"/>
      <c r="Q12" s="37"/>
    </row>
    <row r="13" spans="1:17" ht="22.5">
      <c r="A13" s="7" t="s">
        <v>14</v>
      </c>
      <c r="B13" s="7" t="s">
        <v>11</v>
      </c>
      <c r="C13" s="49" t="s">
        <v>24</v>
      </c>
      <c r="D13" s="49" t="s">
        <v>20</v>
      </c>
      <c r="E13" s="69" t="s">
        <v>2</v>
      </c>
      <c r="F13" s="49" t="s">
        <v>19</v>
      </c>
      <c r="G13" s="49" t="s">
        <v>18</v>
      </c>
      <c r="H13" s="69" t="s">
        <v>17</v>
      </c>
      <c r="I13" s="69" t="s">
        <v>16</v>
      </c>
      <c r="J13" s="49" t="s">
        <v>3</v>
      </c>
      <c r="K13" s="49" t="s">
        <v>4</v>
      </c>
      <c r="L13" s="7" t="s">
        <v>5</v>
      </c>
      <c r="M13" s="7" t="s">
        <v>21</v>
      </c>
      <c r="N13" s="7" t="s">
        <v>22</v>
      </c>
      <c r="O13" s="135" t="s">
        <v>29</v>
      </c>
      <c r="P13" s="135"/>
      <c r="Q13" s="38"/>
    </row>
    <row r="14" spans="1:16" ht="45">
      <c r="A14" s="97" t="s">
        <v>15</v>
      </c>
      <c r="B14" s="8"/>
      <c r="C14" s="9" t="s">
        <v>54</v>
      </c>
      <c r="D14" s="15" t="s">
        <v>37</v>
      </c>
      <c r="E14" s="9"/>
      <c r="F14" s="9"/>
      <c r="G14" s="10"/>
      <c r="H14" s="11"/>
      <c r="I14" s="11"/>
      <c r="J14" s="12">
        <v>21330.03</v>
      </c>
      <c r="K14" s="12">
        <v>0</v>
      </c>
      <c r="L14" s="12">
        <f>SUM(J14:K14)</f>
        <v>21330.03</v>
      </c>
      <c r="M14" s="12">
        <f>L14</f>
        <v>21330.03</v>
      </c>
      <c r="N14" s="12">
        <f>M14*0.65</f>
        <v>13864.5195</v>
      </c>
      <c r="O14" s="134" t="s">
        <v>57</v>
      </c>
      <c r="P14" s="134"/>
    </row>
    <row r="15" spans="1:17" ht="21" customHeight="1">
      <c r="A15" s="97"/>
      <c r="B15" s="8"/>
      <c r="C15" s="9"/>
      <c r="D15" s="9"/>
      <c r="E15" s="9"/>
      <c r="F15" s="9"/>
      <c r="G15" s="10"/>
      <c r="H15" s="11"/>
      <c r="I15" s="11"/>
      <c r="J15" s="12"/>
      <c r="K15" s="12"/>
      <c r="L15" s="12"/>
      <c r="M15" s="12"/>
      <c r="N15" s="12"/>
      <c r="O15" s="134"/>
      <c r="P15" s="134"/>
      <c r="Q15" s="38"/>
    </row>
    <row r="16" spans="1:17" ht="11.25">
      <c r="A16" s="98"/>
      <c r="B16" s="8"/>
      <c r="C16" s="9"/>
      <c r="D16" s="9"/>
      <c r="E16" s="9"/>
      <c r="F16" s="9"/>
      <c r="G16" s="10"/>
      <c r="H16" s="11"/>
      <c r="I16" s="11"/>
      <c r="J16" s="12"/>
      <c r="K16" s="12"/>
      <c r="L16" s="12"/>
      <c r="M16" s="12"/>
      <c r="N16" s="12"/>
      <c r="O16" s="136"/>
      <c r="P16" s="136"/>
      <c r="Q16" s="38"/>
    </row>
    <row r="17" spans="1:17" ht="11.25">
      <c r="A17" s="98"/>
      <c r="B17" s="8"/>
      <c r="C17" s="9"/>
      <c r="D17" s="9"/>
      <c r="E17" s="9"/>
      <c r="F17" s="9"/>
      <c r="G17" s="10"/>
      <c r="H17" s="11"/>
      <c r="I17" s="11"/>
      <c r="J17" s="12"/>
      <c r="K17" s="12"/>
      <c r="L17" s="12"/>
      <c r="M17" s="12"/>
      <c r="N17" s="12"/>
      <c r="O17" s="142"/>
      <c r="P17" s="142"/>
      <c r="Q17" s="38"/>
    </row>
    <row r="18" ht="11.25">
      <c r="Q18" s="38"/>
    </row>
    <row r="19" spans="1:17" ht="11.25">
      <c r="A19" s="99"/>
      <c r="B19" s="34"/>
      <c r="C19" s="34"/>
      <c r="D19" s="85"/>
      <c r="E19" s="85"/>
      <c r="F19" s="85"/>
      <c r="G19" s="86"/>
      <c r="H19" s="87"/>
      <c r="I19" s="87"/>
      <c r="J19" s="88"/>
      <c r="K19" s="88"/>
      <c r="L19" s="62"/>
      <c r="M19" s="36" t="s">
        <v>27</v>
      </c>
      <c r="N19" s="36" t="s">
        <v>22</v>
      </c>
      <c r="O19" s="47" t="s">
        <v>25</v>
      </c>
      <c r="P19" s="48" t="s">
        <v>26</v>
      </c>
      <c r="Q19" s="38"/>
    </row>
    <row r="20" spans="1:18" ht="11.25">
      <c r="A20" s="137" t="s">
        <v>7</v>
      </c>
      <c r="B20" s="138"/>
      <c r="C20" s="128"/>
      <c r="D20" s="129"/>
      <c r="E20" s="129"/>
      <c r="F20" s="129"/>
      <c r="G20" s="129"/>
      <c r="H20" s="129"/>
      <c r="I20" s="129"/>
      <c r="J20" s="129"/>
      <c r="K20" s="130"/>
      <c r="L20" s="89" t="s">
        <v>12</v>
      </c>
      <c r="M20" s="3">
        <v>89860</v>
      </c>
      <c r="N20" s="3">
        <f>M20*0.65</f>
        <v>58409</v>
      </c>
      <c r="O20" s="79"/>
      <c r="P20" s="79"/>
      <c r="Q20" s="38"/>
      <c r="R20" s="38"/>
    </row>
    <row r="21" spans="1:18" ht="11.25">
      <c r="A21" s="124"/>
      <c r="B21" s="125"/>
      <c r="C21" s="72"/>
      <c r="D21" s="71"/>
      <c r="E21" s="71"/>
      <c r="F21" s="71"/>
      <c r="G21" s="71"/>
      <c r="H21" s="71"/>
      <c r="I21" s="71"/>
      <c r="J21" s="71"/>
      <c r="K21" s="4">
        <v>0</v>
      </c>
      <c r="L21" s="90" t="s">
        <v>30</v>
      </c>
      <c r="M21" s="4">
        <f>SUM(M25:M29)</f>
        <v>9900</v>
      </c>
      <c r="N21" s="4">
        <f>SUM(N25:N29)</f>
        <v>6435</v>
      </c>
      <c r="O21" s="80">
        <f>N21*0.375</f>
        <v>2413.125</v>
      </c>
      <c r="P21" s="5">
        <f>N21-O21</f>
        <v>4021.875</v>
      </c>
      <c r="Q21" s="38"/>
      <c r="R21" s="38"/>
    </row>
    <row r="22" spans="1:18" ht="11.25">
      <c r="A22" s="124"/>
      <c r="B22" s="125"/>
      <c r="C22" s="72"/>
      <c r="D22" s="71"/>
      <c r="E22" s="71"/>
      <c r="F22" s="107"/>
      <c r="G22" s="108"/>
      <c r="H22" s="71"/>
      <c r="I22" s="71"/>
      <c r="J22" s="71"/>
      <c r="K22" s="73"/>
      <c r="L22" s="90" t="s">
        <v>31</v>
      </c>
      <c r="M22" s="4">
        <v>0</v>
      </c>
      <c r="N22" s="4">
        <v>0</v>
      </c>
      <c r="O22" s="80">
        <f>N22*0.375</f>
        <v>0</v>
      </c>
      <c r="P22" s="5">
        <f>N22-O22</f>
        <v>0</v>
      </c>
      <c r="Q22" s="38"/>
      <c r="R22" s="38"/>
    </row>
    <row r="23" spans="1:18" ht="11.25">
      <c r="A23" s="126"/>
      <c r="B23" s="127"/>
      <c r="C23" s="131"/>
      <c r="D23" s="132"/>
      <c r="E23" s="132"/>
      <c r="F23" s="132"/>
      <c r="G23" s="132"/>
      <c r="H23" s="132"/>
      <c r="I23" s="132"/>
      <c r="J23" s="132"/>
      <c r="K23" s="133"/>
      <c r="L23" s="91" t="s">
        <v>13</v>
      </c>
      <c r="M23" s="6">
        <f>M20-M21-M22</f>
        <v>79960</v>
      </c>
      <c r="N23" s="6">
        <f>N20-N21</f>
        <v>51974</v>
      </c>
      <c r="O23" s="50"/>
      <c r="P23" s="1"/>
      <c r="Q23" s="38"/>
      <c r="R23" s="38"/>
    </row>
    <row r="24" spans="1:17" ht="22.5">
      <c r="A24" s="7" t="s">
        <v>14</v>
      </c>
      <c r="B24" s="7" t="s">
        <v>11</v>
      </c>
      <c r="C24" s="49" t="s">
        <v>24</v>
      </c>
      <c r="D24" s="49" t="s">
        <v>20</v>
      </c>
      <c r="E24" s="69" t="s">
        <v>2</v>
      </c>
      <c r="F24" s="49" t="s">
        <v>19</v>
      </c>
      <c r="G24" s="49" t="s">
        <v>18</v>
      </c>
      <c r="H24" s="69" t="s">
        <v>17</v>
      </c>
      <c r="I24" s="69" t="s">
        <v>16</v>
      </c>
      <c r="J24" s="49" t="s">
        <v>3</v>
      </c>
      <c r="K24" s="49" t="s">
        <v>4</v>
      </c>
      <c r="L24" s="7" t="s">
        <v>5</v>
      </c>
      <c r="M24" s="7" t="s">
        <v>21</v>
      </c>
      <c r="N24" s="7" t="s">
        <v>22</v>
      </c>
      <c r="O24" s="135" t="s">
        <v>29</v>
      </c>
      <c r="P24" s="135"/>
      <c r="Q24" s="38"/>
    </row>
    <row r="25" spans="1:16" ht="22.5">
      <c r="A25" s="97" t="s">
        <v>15</v>
      </c>
      <c r="B25" s="8"/>
      <c r="C25" s="9" t="s">
        <v>54</v>
      </c>
      <c r="D25" s="15" t="s">
        <v>65</v>
      </c>
      <c r="E25" s="9" t="s">
        <v>41</v>
      </c>
      <c r="F25" s="15">
        <v>5</v>
      </c>
      <c r="G25" s="10">
        <v>38258</v>
      </c>
      <c r="H25" s="16">
        <v>38350</v>
      </c>
      <c r="I25" s="16" t="s">
        <v>42</v>
      </c>
      <c r="J25" s="12">
        <v>3500</v>
      </c>
      <c r="K25" s="12">
        <f>+J25*0.2</f>
        <v>700</v>
      </c>
      <c r="L25" s="12">
        <f>SUM(J25:K25)</f>
        <v>4200</v>
      </c>
      <c r="M25" s="42">
        <f>14*180</f>
        <v>2520</v>
      </c>
      <c r="N25" s="12">
        <f>M25*0.65</f>
        <v>1638</v>
      </c>
      <c r="O25" s="143" t="s">
        <v>67</v>
      </c>
      <c r="P25" s="144"/>
    </row>
    <row r="26" spans="1:16" ht="22.5">
      <c r="A26" s="97" t="s">
        <v>15</v>
      </c>
      <c r="B26" s="8"/>
      <c r="C26" s="9" t="s">
        <v>54</v>
      </c>
      <c r="D26" s="15" t="s">
        <v>38</v>
      </c>
      <c r="E26" s="9" t="s">
        <v>41</v>
      </c>
      <c r="F26" s="15">
        <v>6</v>
      </c>
      <c r="G26" s="10">
        <v>38275</v>
      </c>
      <c r="H26" s="16">
        <v>38350</v>
      </c>
      <c r="I26" s="16" t="s">
        <v>42</v>
      </c>
      <c r="J26" s="12">
        <v>1750</v>
      </c>
      <c r="K26" s="12">
        <f>+J26*0.2</f>
        <v>350</v>
      </c>
      <c r="L26" s="12">
        <f>SUM(J26:K26)</f>
        <v>2100</v>
      </c>
      <c r="M26" s="42">
        <f>7*180</f>
        <v>1260</v>
      </c>
      <c r="N26" s="12">
        <f>M26*0.65</f>
        <v>819</v>
      </c>
      <c r="O26" s="145"/>
      <c r="P26" s="146"/>
    </row>
    <row r="27" spans="1:16" ht="22.5">
      <c r="A27" s="97" t="s">
        <v>15</v>
      </c>
      <c r="B27" s="8"/>
      <c r="C27" s="9" t="s">
        <v>54</v>
      </c>
      <c r="D27" s="15" t="s">
        <v>39</v>
      </c>
      <c r="E27" s="9" t="s">
        <v>41</v>
      </c>
      <c r="F27" s="15">
        <v>7</v>
      </c>
      <c r="G27" s="10">
        <v>38289</v>
      </c>
      <c r="H27" s="16">
        <v>38351</v>
      </c>
      <c r="I27" s="16" t="s">
        <v>42</v>
      </c>
      <c r="J27" s="12">
        <v>2100</v>
      </c>
      <c r="K27" s="12">
        <f>+J27*0.2</f>
        <v>420</v>
      </c>
      <c r="L27" s="12">
        <f>SUM(J27:K27)</f>
        <v>2520</v>
      </c>
      <c r="M27" s="42">
        <f>9*180</f>
        <v>1620</v>
      </c>
      <c r="N27" s="12">
        <f>M27*0.65</f>
        <v>1053</v>
      </c>
      <c r="O27" s="145"/>
      <c r="P27" s="146"/>
    </row>
    <row r="28" spans="1:20" ht="21" customHeight="1">
      <c r="A28" s="97" t="s">
        <v>15</v>
      </c>
      <c r="B28" s="8"/>
      <c r="C28" s="9" t="s">
        <v>54</v>
      </c>
      <c r="D28" s="15" t="s">
        <v>40</v>
      </c>
      <c r="E28" s="15" t="s">
        <v>44</v>
      </c>
      <c r="F28" s="15">
        <v>43</v>
      </c>
      <c r="G28" s="10">
        <v>38334</v>
      </c>
      <c r="H28" s="11">
        <v>38336</v>
      </c>
      <c r="I28" s="16" t="s">
        <v>42</v>
      </c>
      <c r="J28" s="12">
        <v>3000</v>
      </c>
      <c r="K28" s="12">
        <f>+J28*0.2</f>
        <v>600</v>
      </c>
      <c r="L28" s="12">
        <f>SUM(J28:K28)</f>
        <v>3600</v>
      </c>
      <c r="M28" s="42">
        <f>12*180</f>
        <v>2160</v>
      </c>
      <c r="N28" s="12">
        <f>M28*0.65</f>
        <v>1404</v>
      </c>
      <c r="O28" s="147"/>
      <c r="P28" s="148"/>
      <c r="T28" s="2">
        <f>S27/10080</f>
        <v>0</v>
      </c>
    </row>
    <row r="29" spans="1:16" s="38" customFormat="1" ht="12.75" customHeight="1">
      <c r="A29" s="97" t="s">
        <v>15</v>
      </c>
      <c r="B29" s="105"/>
      <c r="C29" s="9" t="s">
        <v>54</v>
      </c>
      <c r="D29" s="15" t="s">
        <v>66</v>
      </c>
      <c r="E29" s="15" t="s">
        <v>43</v>
      </c>
      <c r="F29" s="112">
        <v>1</v>
      </c>
      <c r="G29" s="16">
        <v>38322</v>
      </c>
      <c r="H29" s="16">
        <v>38334</v>
      </c>
      <c r="I29" s="16" t="s">
        <v>42</v>
      </c>
      <c r="J29" s="106">
        <v>3250</v>
      </c>
      <c r="K29" s="12">
        <f>+J29*0.2</f>
        <v>650</v>
      </c>
      <c r="L29" s="12">
        <f>SUM(J29:K29)</f>
        <v>3900</v>
      </c>
      <c r="M29" s="42">
        <f>13*180</f>
        <v>2340</v>
      </c>
      <c r="N29" s="12">
        <f>M29*0.65</f>
        <v>1521</v>
      </c>
      <c r="O29" s="149"/>
      <c r="P29" s="150"/>
    </row>
    <row r="30" spans="1:16" s="38" customFormat="1" ht="11.25">
      <c r="A30" s="104"/>
      <c r="B30" s="105"/>
      <c r="C30" s="15"/>
      <c r="D30" s="15"/>
      <c r="E30" s="15"/>
      <c r="F30" s="112"/>
      <c r="G30" s="16"/>
      <c r="H30" s="16"/>
      <c r="I30" s="16"/>
      <c r="J30" s="106"/>
      <c r="K30" s="12"/>
      <c r="L30" s="12"/>
      <c r="M30" s="42"/>
      <c r="N30" s="12"/>
      <c r="O30" s="134"/>
      <c r="P30" s="134"/>
    </row>
    <row r="31" spans="1:16" ht="12" customHeight="1">
      <c r="A31" s="97"/>
      <c r="B31" s="8"/>
      <c r="C31" s="9"/>
      <c r="D31" s="15"/>
      <c r="E31" s="15"/>
      <c r="F31" s="15"/>
      <c r="G31" s="10"/>
      <c r="H31" s="16"/>
      <c r="I31" s="16"/>
      <c r="J31" s="12"/>
      <c r="K31" s="12"/>
      <c r="L31" s="12"/>
      <c r="M31" s="42">
        <f>+J31</f>
        <v>0</v>
      </c>
      <c r="N31" s="12">
        <f>M31*0.65</f>
        <v>0</v>
      </c>
      <c r="O31" s="134"/>
      <c r="P31" s="134"/>
    </row>
    <row r="32" ht="11.25">
      <c r="Q32" s="38"/>
    </row>
    <row r="33" spans="1:17" ht="11.25">
      <c r="A33" s="56"/>
      <c r="B33" s="102"/>
      <c r="C33" s="57"/>
      <c r="D33" s="57"/>
      <c r="E33" s="58"/>
      <c r="F33" s="59"/>
      <c r="G33" s="59"/>
      <c r="H33" s="60"/>
      <c r="I33" s="61"/>
      <c r="J33" s="61"/>
      <c r="K33" s="61"/>
      <c r="L33" s="62"/>
      <c r="M33" s="36" t="s">
        <v>27</v>
      </c>
      <c r="N33" s="36" t="s">
        <v>22</v>
      </c>
      <c r="O33" s="47" t="s">
        <v>25</v>
      </c>
      <c r="P33" s="48" t="s">
        <v>26</v>
      </c>
      <c r="Q33" s="38"/>
    </row>
    <row r="34" spans="1:18" ht="11.25">
      <c r="A34" s="124" t="s">
        <v>1</v>
      </c>
      <c r="B34" s="125"/>
      <c r="C34" s="139"/>
      <c r="D34" s="121"/>
      <c r="E34" s="121"/>
      <c r="F34" s="121"/>
      <c r="G34" s="121"/>
      <c r="H34" s="121"/>
      <c r="I34" s="121"/>
      <c r="J34" s="121"/>
      <c r="K34" s="122"/>
      <c r="L34" s="92" t="s">
        <v>12</v>
      </c>
      <c r="M34" s="3">
        <v>68500</v>
      </c>
      <c r="N34" s="3">
        <f>M34*0.65</f>
        <v>44525</v>
      </c>
      <c r="O34" s="79"/>
      <c r="P34" s="79"/>
      <c r="Q34" s="38"/>
      <c r="R34" s="38"/>
    </row>
    <row r="35" spans="1:18" ht="11.25">
      <c r="A35" s="124"/>
      <c r="B35" s="125"/>
      <c r="C35" s="72"/>
      <c r="D35" s="71"/>
      <c r="E35" s="71"/>
      <c r="F35" s="71"/>
      <c r="G35" s="71"/>
      <c r="H35" s="71"/>
      <c r="I35" s="71"/>
      <c r="J35" s="71"/>
      <c r="K35" s="13">
        <f>SUM(K39:K40)</f>
        <v>0</v>
      </c>
      <c r="L35" s="44" t="s">
        <v>30</v>
      </c>
      <c r="M35" s="13">
        <f>SUM(M39:M40)</f>
        <v>0</v>
      </c>
      <c r="N35" s="13">
        <f>SUM(N39:N40)</f>
        <v>0</v>
      </c>
      <c r="O35" s="80">
        <f>N35*0.375</f>
        <v>0</v>
      </c>
      <c r="P35" s="5">
        <f>N35-O35</f>
        <v>0</v>
      </c>
      <c r="Q35" s="38"/>
      <c r="R35" s="38"/>
    </row>
    <row r="36" spans="1:18" ht="11.25">
      <c r="A36" s="124"/>
      <c r="B36" s="125"/>
      <c r="C36" s="72"/>
      <c r="D36" s="71"/>
      <c r="E36" s="71"/>
      <c r="F36" s="71"/>
      <c r="G36" s="71"/>
      <c r="H36" s="71"/>
      <c r="I36" s="71"/>
      <c r="J36" s="71"/>
      <c r="K36" s="73"/>
      <c r="L36" s="90" t="s">
        <v>31</v>
      </c>
      <c r="M36" s="4">
        <v>0</v>
      </c>
      <c r="N36" s="4">
        <v>0</v>
      </c>
      <c r="O36" s="80">
        <f>N36*0.375</f>
        <v>0</v>
      </c>
      <c r="P36" s="5">
        <f>N36-O36</f>
        <v>0</v>
      </c>
      <c r="Q36" s="38"/>
      <c r="R36" s="38"/>
    </row>
    <row r="37" spans="1:18" ht="11.25">
      <c r="A37" s="126"/>
      <c r="B37" s="127"/>
      <c r="C37" s="131"/>
      <c r="D37" s="132"/>
      <c r="E37" s="132"/>
      <c r="F37" s="132"/>
      <c r="G37" s="132"/>
      <c r="H37" s="132"/>
      <c r="I37" s="132"/>
      <c r="J37" s="132"/>
      <c r="K37" s="133"/>
      <c r="L37" s="45" t="s">
        <v>13</v>
      </c>
      <c r="M37" s="6">
        <f>M34-M35-M36</f>
        <v>68500</v>
      </c>
      <c r="N37" s="14">
        <f>N34-N35</f>
        <v>44525</v>
      </c>
      <c r="O37" s="81"/>
      <c r="P37" s="1"/>
      <c r="Q37" s="38"/>
      <c r="R37" s="38"/>
    </row>
    <row r="38" spans="1:17" ht="22.5">
      <c r="A38" s="7" t="s">
        <v>14</v>
      </c>
      <c r="B38" s="7" t="s">
        <v>11</v>
      </c>
      <c r="C38" s="49" t="s">
        <v>24</v>
      </c>
      <c r="D38" s="49" t="s">
        <v>20</v>
      </c>
      <c r="E38" s="69" t="s">
        <v>2</v>
      </c>
      <c r="F38" s="49" t="s">
        <v>19</v>
      </c>
      <c r="G38" s="49" t="s">
        <v>18</v>
      </c>
      <c r="H38" s="69" t="s">
        <v>17</v>
      </c>
      <c r="I38" s="69" t="s">
        <v>16</v>
      </c>
      <c r="J38" s="49" t="s">
        <v>3</v>
      </c>
      <c r="K38" s="49" t="s">
        <v>4</v>
      </c>
      <c r="L38" s="7" t="s">
        <v>5</v>
      </c>
      <c r="M38" s="7" t="s">
        <v>21</v>
      </c>
      <c r="N38" s="7" t="s">
        <v>22</v>
      </c>
      <c r="O38" s="135" t="s">
        <v>29</v>
      </c>
      <c r="P38" s="135"/>
      <c r="Q38" s="38"/>
    </row>
    <row r="39" spans="1:16" ht="14.25" customHeight="1">
      <c r="A39" s="97"/>
      <c r="B39" s="8"/>
      <c r="C39" s="9"/>
      <c r="D39" s="15"/>
      <c r="E39" s="15"/>
      <c r="F39" s="9"/>
      <c r="G39" s="10"/>
      <c r="H39" s="11"/>
      <c r="I39" s="11"/>
      <c r="J39" s="12"/>
      <c r="K39" s="12">
        <f>+J39*0.2</f>
        <v>0</v>
      </c>
      <c r="L39" s="12">
        <f>SUM(J39:K39)</f>
        <v>0</v>
      </c>
      <c r="M39" s="12">
        <f>+L39</f>
        <v>0</v>
      </c>
      <c r="N39" s="12">
        <f>M39*0.65</f>
        <v>0</v>
      </c>
      <c r="O39" s="134"/>
      <c r="P39" s="134"/>
    </row>
    <row r="40" spans="1:17" ht="11.25">
      <c r="A40" s="100"/>
      <c r="B40" s="8"/>
      <c r="C40" s="9"/>
      <c r="D40" s="9"/>
      <c r="E40" s="9"/>
      <c r="F40" s="9"/>
      <c r="G40" s="10"/>
      <c r="H40" s="11"/>
      <c r="I40" s="11"/>
      <c r="J40" s="12"/>
      <c r="K40" s="12"/>
      <c r="L40" s="12"/>
      <c r="M40" s="12"/>
      <c r="N40" s="12"/>
      <c r="O40" s="134"/>
      <c r="P40" s="134"/>
      <c r="Q40" s="38"/>
    </row>
    <row r="41" ht="11.25">
      <c r="Q41" s="38"/>
    </row>
    <row r="42" spans="1:17" ht="11.25">
      <c r="A42" s="56"/>
      <c r="B42" s="102"/>
      <c r="C42" s="57"/>
      <c r="D42" s="57"/>
      <c r="E42" s="58"/>
      <c r="F42" s="59"/>
      <c r="G42" s="59"/>
      <c r="H42" s="60"/>
      <c r="I42" s="61"/>
      <c r="J42" s="61"/>
      <c r="K42" s="61"/>
      <c r="L42" s="61"/>
      <c r="M42" s="35" t="s">
        <v>27</v>
      </c>
      <c r="N42" s="36" t="s">
        <v>22</v>
      </c>
      <c r="O42" s="47" t="s">
        <v>25</v>
      </c>
      <c r="P42" s="48" t="s">
        <v>26</v>
      </c>
      <c r="Q42" s="38"/>
    </row>
    <row r="43" spans="1:18" ht="11.25">
      <c r="A43" s="124" t="s">
        <v>8</v>
      </c>
      <c r="B43" s="125"/>
      <c r="C43" s="139"/>
      <c r="D43" s="121"/>
      <c r="E43" s="121"/>
      <c r="F43" s="121"/>
      <c r="G43" s="121"/>
      <c r="H43" s="121"/>
      <c r="I43" s="121"/>
      <c r="J43" s="121"/>
      <c r="K43" s="122"/>
      <c r="L43" s="63" t="s">
        <v>12</v>
      </c>
      <c r="M43" s="3">
        <v>136857</v>
      </c>
      <c r="N43" s="3">
        <f>M43*0.65</f>
        <v>88957.05</v>
      </c>
      <c r="O43" s="79"/>
      <c r="P43" s="79"/>
      <c r="Q43" s="38"/>
      <c r="R43" s="38"/>
    </row>
    <row r="44" spans="1:18" ht="11.25">
      <c r="A44" s="124"/>
      <c r="B44" s="125"/>
      <c r="C44" s="72"/>
      <c r="D44" s="71"/>
      <c r="E44" s="71"/>
      <c r="F44" s="71"/>
      <c r="G44" s="71"/>
      <c r="H44" s="71"/>
      <c r="I44" s="71"/>
      <c r="J44" s="71"/>
      <c r="K44" s="4">
        <f>SUM(K48:K51)</f>
        <v>0</v>
      </c>
      <c r="L44" s="44" t="s">
        <v>30</v>
      </c>
      <c r="M44" s="4">
        <f>SUM(M48:M51)</f>
        <v>0</v>
      </c>
      <c r="N44" s="4">
        <f>SUM(N48:N49)</f>
        <v>0</v>
      </c>
      <c r="O44" s="80">
        <f>N44*0.375</f>
        <v>0</v>
      </c>
      <c r="P44" s="5">
        <f>N44-O44</f>
        <v>0</v>
      </c>
      <c r="Q44" s="38"/>
      <c r="R44" s="38"/>
    </row>
    <row r="45" spans="1:18" ht="11.25">
      <c r="A45" s="124"/>
      <c r="B45" s="125"/>
      <c r="C45" s="72"/>
      <c r="D45" s="71"/>
      <c r="E45" s="71"/>
      <c r="F45" s="71"/>
      <c r="G45" s="71"/>
      <c r="H45" s="71"/>
      <c r="I45" s="71"/>
      <c r="J45" s="71"/>
      <c r="K45" s="73"/>
      <c r="L45" s="90" t="s">
        <v>31</v>
      </c>
      <c r="M45" s="4">
        <v>0</v>
      </c>
      <c r="N45" s="4">
        <v>0</v>
      </c>
      <c r="O45" s="80">
        <f>N45*0.375</f>
        <v>0</v>
      </c>
      <c r="P45" s="5">
        <f>N45-O45</f>
        <v>0</v>
      </c>
      <c r="Q45" s="38"/>
      <c r="R45" s="38"/>
    </row>
    <row r="46" spans="1:18" ht="11.25">
      <c r="A46" s="126"/>
      <c r="B46" s="127"/>
      <c r="C46" s="131"/>
      <c r="D46" s="132"/>
      <c r="E46" s="132"/>
      <c r="F46" s="132"/>
      <c r="G46" s="132"/>
      <c r="H46" s="132"/>
      <c r="I46" s="132"/>
      <c r="J46" s="132"/>
      <c r="K46" s="133"/>
      <c r="L46" s="45" t="s">
        <v>13</v>
      </c>
      <c r="M46" s="6">
        <f>M43-M44-M45</f>
        <v>136857</v>
      </c>
      <c r="N46" s="6">
        <f>N43-N44</f>
        <v>88957.05</v>
      </c>
      <c r="O46" s="1"/>
      <c r="P46" s="1"/>
      <c r="Q46" s="38"/>
      <c r="R46" s="38"/>
    </row>
    <row r="47" spans="1:17" ht="22.5">
      <c r="A47" s="7" t="s">
        <v>14</v>
      </c>
      <c r="B47" s="7" t="s">
        <v>11</v>
      </c>
      <c r="C47" s="49" t="s">
        <v>24</v>
      </c>
      <c r="D47" s="49" t="s">
        <v>20</v>
      </c>
      <c r="E47" s="69" t="s">
        <v>2</v>
      </c>
      <c r="F47" s="49" t="s">
        <v>19</v>
      </c>
      <c r="G47" s="49" t="s">
        <v>18</v>
      </c>
      <c r="H47" s="69" t="s">
        <v>17</v>
      </c>
      <c r="I47" s="69" t="s">
        <v>16</v>
      </c>
      <c r="J47" s="49" t="s">
        <v>3</v>
      </c>
      <c r="K47" s="49" t="s">
        <v>4</v>
      </c>
      <c r="L47" s="7" t="s">
        <v>5</v>
      </c>
      <c r="M47" s="7" t="s">
        <v>21</v>
      </c>
      <c r="N47" s="7" t="s">
        <v>22</v>
      </c>
      <c r="O47" s="135" t="s">
        <v>29</v>
      </c>
      <c r="P47" s="135"/>
      <c r="Q47" s="38"/>
    </row>
    <row r="48" spans="1:17" ht="11.25">
      <c r="A48" s="97"/>
      <c r="B48" s="8"/>
      <c r="C48" s="9"/>
      <c r="D48" s="17"/>
      <c r="E48" s="8"/>
      <c r="F48" s="8"/>
      <c r="G48" s="18"/>
      <c r="H48" s="19"/>
      <c r="I48" s="20"/>
      <c r="J48" s="12"/>
      <c r="K48" s="12"/>
      <c r="L48" s="21">
        <f>J48+K48</f>
        <v>0</v>
      </c>
      <c r="M48" s="12"/>
      <c r="N48" s="12">
        <f>M48*0.65</f>
        <v>0</v>
      </c>
      <c r="O48" s="134"/>
      <c r="P48" s="134"/>
      <c r="Q48" s="38"/>
    </row>
    <row r="49" spans="1:17" ht="11.25">
      <c r="A49" s="97"/>
      <c r="B49" s="8"/>
      <c r="C49" s="9"/>
      <c r="D49" s="9"/>
      <c r="E49" s="9"/>
      <c r="F49" s="9"/>
      <c r="G49" s="10"/>
      <c r="H49" s="11"/>
      <c r="I49" s="11"/>
      <c r="J49" s="12"/>
      <c r="K49" s="12"/>
      <c r="L49" s="12"/>
      <c r="M49" s="12"/>
      <c r="N49" s="12"/>
      <c r="O49" s="134"/>
      <c r="P49" s="134"/>
      <c r="Q49" s="38"/>
    </row>
    <row r="50" spans="1:17" ht="11.25">
      <c r="A50" s="97"/>
      <c r="B50" s="8"/>
      <c r="C50" s="9"/>
      <c r="D50" s="9"/>
      <c r="E50" s="9"/>
      <c r="F50" s="9"/>
      <c r="G50" s="10"/>
      <c r="H50" s="11"/>
      <c r="I50" s="11"/>
      <c r="J50" s="12"/>
      <c r="K50" s="12"/>
      <c r="L50" s="12"/>
      <c r="M50" s="12"/>
      <c r="N50" s="12"/>
      <c r="O50" s="134"/>
      <c r="P50" s="134"/>
      <c r="Q50" s="38"/>
    </row>
    <row r="51" spans="1:17" ht="11.25">
      <c r="A51" s="100"/>
      <c r="B51" s="8"/>
      <c r="C51" s="9"/>
      <c r="D51" s="9"/>
      <c r="E51" s="9"/>
      <c r="F51" s="9"/>
      <c r="G51" s="10"/>
      <c r="H51" s="11"/>
      <c r="I51" s="11"/>
      <c r="J51" s="12"/>
      <c r="K51" s="12"/>
      <c r="L51" s="12"/>
      <c r="M51" s="12"/>
      <c r="N51" s="12"/>
      <c r="O51" s="134"/>
      <c r="P51" s="134"/>
      <c r="Q51" s="38"/>
    </row>
    <row r="52" ht="11.25">
      <c r="Q52" s="38"/>
    </row>
    <row r="53" spans="1:17" ht="11.25">
      <c r="A53" s="56"/>
      <c r="B53" s="102"/>
      <c r="C53" s="64"/>
      <c r="D53" s="64"/>
      <c r="E53" s="65"/>
      <c r="F53" s="66"/>
      <c r="G53" s="66"/>
      <c r="H53" s="67"/>
      <c r="I53" s="68"/>
      <c r="J53" s="68"/>
      <c r="K53" s="68"/>
      <c r="L53" s="62"/>
      <c r="M53" s="36" t="s">
        <v>27</v>
      </c>
      <c r="N53" s="36" t="s">
        <v>22</v>
      </c>
      <c r="O53" s="77" t="s">
        <v>25</v>
      </c>
      <c r="P53" s="78" t="s">
        <v>26</v>
      </c>
      <c r="Q53" s="38"/>
    </row>
    <row r="54" spans="1:18" ht="11.25">
      <c r="A54" s="124" t="s">
        <v>23</v>
      </c>
      <c r="B54" s="125"/>
      <c r="C54" s="128"/>
      <c r="D54" s="129"/>
      <c r="E54" s="129"/>
      <c r="F54" s="129"/>
      <c r="G54" s="129"/>
      <c r="H54" s="129"/>
      <c r="I54" s="129"/>
      <c r="J54" s="129"/>
      <c r="K54" s="130"/>
      <c r="L54" s="63" t="s">
        <v>12</v>
      </c>
      <c r="M54" s="3">
        <v>50000</v>
      </c>
      <c r="N54" s="3">
        <f>M54*0.65</f>
        <v>32500</v>
      </c>
      <c r="O54" s="93"/>
      <c r="P54" s="93"/>
      <c r="Q54" s="38"/>
      <c r="R54" s="38"/>
    </row>
    <row r="55" spans="1:18" ht="11.25">
      <c r="A55" s="124"/>
      <c r="B55" s="125"/>
      <c r="C55" s="72"/>
      <c r="D55" s="71"/>
      <c r="E55" s="71"/>
      <c r="F55" s="71"/>
      <c r="G55" s="71"/>
      <c r="H55" s="71"/>
      <c r="I55" s="71"/>
      <c r="J55" s="71"/>
      <c r="K55" s="4">
        <f>SUM(K59)</f>
        <v>0</v>
      </c>
      <c r="L55" s="44" t="s">
        <v>30</v>
      </c>
      <c r="M55" s="4">
        <f>SUM(M59)</f>
        <v>0</v>
      </c>
      <c r="N55" s="4">
        <f>SUM(N59)</f>
        <v>0</v>
      </c>
      <c r="O55" s="80">
        <f>N55*0.375</f>
        <v>0</v>
      </c>
      <c r="P55" s="5">
        <f>N55-O55</f>
        <v>0</v>
      </c>
      <c r="Q55" s="38"/>
      <c r="R55" s="38"/>
    </row>
    <row r="56" spans="1:18" ht="11.25">
      <c r="A56" s="124"/>
      <c r="B56" s="125"/>
      <c r="C56" s="72"/>
      <c r="D56" s="71"/>
      <c r="E56" s="71"/>
      <c r="F56" s="71"/>
      <c r="G56" s="71"/>
      <c r="H56" s="71"/>
      <c r="I56" s="71"/>
      <c r="J56" s="71"/>
      <c r="K56" s="73"/>
      <c r="L56" s="44" t="s">
        <v>31</v>
      </c>
      <c r="M56" s="4"/>
      <c r="N56" s="4"/>
      <c r="O56" s="80">
        <f>N56*0.375</f>
        <v>0</v>
      </c>
      <c r="P56" s="5">
        <f>N56-O56</f>
        <v>0</v>
      </c>
      <c r="Q56" s="38"/>
      <c r="R56" s="38"/>
    </row>
    <row r="57" spans="1:18" ht="11.25">
      <c r="A57" s="126"/>
      <c r="B57" s="127"/>
      <c r="C57" s="74"/>
      <c r="D57" s="75"/>
      <c r="E57" s="75"/>
      <c r="F57" s="75"/>
      <c r="G57" s="75"/>
      <c r="H57" s="75"/>
      <c r="I57" s="75"/>
      <c r="J57" s="75"/>
      <c r="K57" s="76"/>
      <c r="L57" s="45" t="s">
        <v>13</v>
      </c>
      <c r="M57" s="6">
        <f>M54-M55-M56</f>
        <v>50000</v>
      </c>
      <c r="N57" s="14">
        <f>N54-N55</f>
        <v>32500</v>
      </c>
      <c r="O57" s="1"/>
      <c r="P57" s="1"/>
      <c r="Q57" s="38"/>
      <c r="R57" s="38"/>
    </row>
    <row r="58" spans="1:17" ht="22.5">
      <c r="A58" s="7" t="s">
        <v>14</v>
      </c>
      <c r="B58" s="7" t="s">
        <v>11</v>
      </c>
      <c r="C58" s="49" t="s">
        <v>24</v>
      </c>
      <c r="D58" s="49" t="s">
        <v>20</v>
      </c>
      <c r="E58" s="69" t="s">
        <v>2</v>
      </c>
      <c r="F58" s="49" t="s">
        <v>19</v>
      </c>
      <c r="G58" s="49" t="s">
        <v>18</v>
      </c>
      <c r="H58" s="69" t="s">
        <v>17</v>
      </c>
      <c r="I58" s="69" t="s">
        <v>16</v>
      </c>
      <c r="J58" s="49" t="s">
        <v>3</v>
      </c>
      <c r="K58" s="49" t="s">
        <v>4</v>
      </c>
      <c r="L58" s="7" t="s">
        <v>5</v>
      </c>
      <c r="M58" s="7" t="s">
        <v>21</v>
      </c>
      <c r="N58" s="7" t="s">
        <v>22</v>
      </c>
      <c r="O58" s="135" t="s">
        <v>29</v>
      </c>
      <c r="P58" s="135"/>
      <c r="Q58" s="38"/>
    </row>
    <row r="59" spans="1:16" ht="13.5" customHeight="1">
      <c r="A59" s="97"/>
      <c r="B59" s="8"/>
      <c r="C59" s="9"/>
      <c r="D59" s="22"/>
      <c r="E59" s="15"/>
      <c r="F59" s="24"/>
      <c r="G59" s="25"/>
      <c r="H59" s="18"/>
      <c r="I59" s="26"/>
      <c r="J59" s="27"/>
      <c r="K59" s="28">
        <f>+J59*0.2</f>
        <v>0</v>
      </c>
      <c r="L59" s="28">
        <f>+K59+J59</f>
        <v>0</v>
      </c>
      <c r="M59" s="12">
        <f>+L59</f>
        <v>0</v>
      </c>
      <c r="N59" s="12">
        <f>M59*0.65</f>
        <v>0</v>
      </c>
      <c r="O59" s="134"/>
      <c r="P59" s="134"/>
    </row>
    <row r="60" spans="1:17" ht="11.25">
      <c r="A60" s="97"/>
      <c r="B60" s="8"/>
      <c r="C60" s="9"/>
      <c r="D60" s="9"/>
      <c r="E60" s="9"/>
      <c r="F60" s="9"/>
      <c r="G60" s="10"/>
      <c r="H60" s="11"/>
      <c r="I60" s="11"/>
      <c r="J60" s="12"/>
      <c r="K60" s="12"/>
      <c r="L60" s="12"/>
      <c r="M60" s="12"/>
      <c r="N60" s="12"/>
      <c r="O60" s="134"/>
      <c r="P60" s="134"/>
      <c r="Q60" s="38"/>
    </row>
    <row r="61" spans="1:17" ht="11.25">
      <c r="A61" s="100"/>
      <c r="B61" s="8"/>
      <c r="C61" s="9"/>
      <c r="D61" s="9"/>
      <c r="E61" s="9"/>
      <c r="F61" s="9"/>
      <c r="G61" s="10"/>
      <c r="H61" s="11"/>
      <c r="I61" s="11"/>
      <c r="J61" s="12"/>
      <c r="K61" s="12"/>
      <c r="L61" s="12"/>
      <c r="M61" s="12"/>
      <c r="N61" s="12"/>
      <c r="O61" s="134"/>
      <c r="P61" s="134"/>
      <c r="Q61" s="38"/>
    </row>
    <row r="62" ht="11.25">
      <c r="Q62" s="38"/>
    </row>
    <row r="63" spans="1:17" ht="11.25">
      <c r="A63" s="56"/>
      <c r="B63" s="102"/>
      <c r="C63" s="64"/>
      <c r="D63" s="64"/>
      <c r="E63" s="65"/>
      <c r="F63" s="66"/>
      <c r="G63" s="66"/>
      <c r="H63" s="67"/>
      <c r="I63" s="68"/>
      <c r="J63" s="68"/>
      <c r="K63" s="68"/>
      <c r="L63" s="62"/>
      <c r="M63" s="35" t="s">
        <v>27</v>
      </c>
      <c r="N63" s="36" t="s">
        <v>22</v>
      </c>
      <c r="O63" s="82" t="s">
        <v>25</v>
      </c>
      <c r="P63" s="82" t="s">
        <v>26</v>
      </c>
      <c r="Q63" s="38"/>
    </row>
    <row r="64" spans="1:18" ht="11.25">
      <c r="A64" s="124" t="s">
        <v>9</v>
      </c>
      <c r="B64" s="125"/>
      <c r="C64" s="128"/>
      <c r="D64" s="129"/>
      <c r="E64" s="129"/>
      <c r="F64" s="129"/>
      <c r="G64" s="129"/>
      <c r="H64" s="129"/>
      <c r="I64" s="129"/>
      <c r="J64" s="129"/>
      <c r="K64" s="130"/>
      <c r="L64" s="63" t="s">
        <v>12</v>
      </c>
      <c r="M64" s="3">
        <v>84300</v>
      </c>
      <c r="N64" s="3">
        <f>M64*0.65</f>
        <v>54795</v>
      </c>
      <c r="O64" s="79"/>
      <c r="P64" s="79"/>
      <c r="Q64" s="38"/>
      <c r="R64" s="38"/>
    </row>
    <row r="65" spans="1:18" ht="11.25">
      <c r="A65" s="124"/>
      <c r="B65" s="125"/>
      <c r="C65" s="72"/>
      <c r="D65" s="71"/>
      <c r="E65" s="71"/>
      <c r="F65" s="71"/>
      <c r="G65" s="71"/>
      <c r="H65" s="71"/>
      <c r="I65" s="71"/>
      <c r="J65" s="71"/>
      <c r="K65" s="4">
        <f>SUM(K69:K71)</f>
        <v>0</v>
      </c>
      <c r="L65" s="44" t="s">
        <v>30</v>
      </c>
      <c r="M65" s="4">
        <f>SUM(M69:M71)</f>
        <v>0</v>
      </c>
      <c r="N65" s="4">
        <f>SUM(N69:N71)</f>
        <v>0</v>
      </c>
      <c r="O65" s="80">
        <f>N65*0.375</f>
        <v>0</v>
      </c>
      <c r="P65" s="5">
        <f>N65-O65</f>
        <v>0</v>
      </c>
      <c r="Q65" s="38"/>
      <c r="R65" s="38"/>
    </row>
    <row r="66" spans="1:18" ht="11.25">
      <c r="A66" s="124"/>
      <c r="B66" s="125"/>
      <c r="C66" s="72"/>
      <c r="D66" s="71"/>
      <c r="E66" s="71"/>
      <c r="F66" s="71"/>
      <c r="G66" s="71"/>
      <c r="H66" s="71"/>
      <c r="I66" s="71"/>
      <c r="J66" s="71"/>
      <c r="K66" s="73"/>
      <c r="L66" s="44" t="s">
        <v>31</v>
      </c>
      <c r="M66" s="4">
        <f>SUM(M70:M70)</f>
        <v>0</v>
      </c>
      <c r="N66" s="4">
        <f>SUM(N70:N70)</f>
        <v>0</v>
      </c>
      <c r="O66" s="80">
        <f>N66*0.375</f>
        <v>0</v>
      </c>
      <c r="P66" s="5">
        <f>N66-O66</f>
        <v>0</v>
      </c>
      <c r="Q66" s="38"/>
      <c r="R66" s="38"/>
    </row>
    <row r="67" spans="1:18" ht="11.25">
      <c r="A67" s="126"/>
      <c r="B67" s="127"/>
      <c r="C67" s="131"/>
      <c r="D67" s="132"/>
      <c r="E67" s="132"/>
      <c r="F67" s="132"/>
      <c r="G67" s="132"/>
      <c r="H67" s="132"/>
      <c r="I67" s="132"/>
      <c r="J67" s="132"/>
      <c r="K67" s="133"/>
      <c r="L67" s="45" t="s">
        <v>13</v>
      </c>
      <c r="M67" s="6">
        <f>M64-M65-M66</f>
        <v>84300</v>
      </c>
      <c r="N67" s="6">
        <f>N64-N65</f>
        <v>54795</v>
      </c>
      <c r="O67" s="1"/>
      <c r="P67" s="1"/>
      <c r="Q67" s="38"/>
      <c r="R67" s="38"/>
    </row>
    <row r="68" spans="1:17" ht="22.5">
      <c r="A68" s="7" t="s">
        <v>14</v>
      </c>
      <c r="B68" s="7" t="s">
        <v>11</v>
      </c>
      <c r="C68" s="49" t="s">
        <v>24</v>
      </c>
      <c r="D68" s="49" t="s">
        <v>20</v>
      </c>
      <c r="E68" s="69" t="s">
        <v>2</v>
      </c>
      <c r="F68" s="49" t="s">
        <v>19</v>
      </c>
      <c r="G68" s="49" t="s">
        <v>18</v>
      </c>
      <c r="H68" s="69" t="s">
        <v>17</v>
      </c>
      <c r="I68" s="69" t="s">
        <v>16</v>
      </c>
      <c r="J68" s="49" t="s">
        <v>3</v>
      </c>
      <c r="K68" s="49" t="s">
        <v>4</v>
      </c>
      <c r="L68" s="7" t="s">
        <v>5</v>
      </c>
      <c r="M68" s="7" t="s">
        <v>21</v>
      </c>
      <c r="N68" s="7" t="s">
        <v>22</v>
      </c>
      <c r="O68" s="135" t="s">
        <v>29</v>
      </c>
      <c r="P68" s="135"/>
      <c r="Q68" s="38"/>
    </row>
    <row r="69" spans="1:17" ht="15" customHeight="1">
      <c r="A69" s="97"/>
      <c r="B69" s="8"/>
      <c r="C69" s="9"/>
      <c r="D69" s="22"/>
      <c r="E69" s="15"/>
      <c r="F69" s="24"/>
      <c r="G69" s="25"/>
      <c r="H69" s="16"/>
      <c r="I69" s="26"/>
      <c r="J69" s="27"/>
      <c r="K69" s="28">
        <f>J69*0.2</f>
        <v>0</v>
      </c>
      <c r="L69" s="28">
        <f>J69+K69</f>
        <v>0</v>
      </c>
      <c r="M69" s="12">
        <f>+L69</f>
        <v>0</v>
      </c>
      <c r="N69" s="12">
        <f>M69*0.65</f>
        <v>0</v>
      </c>
      <c r="O69" s="134"/>
      <c r="P69" s="134"/>
      <c r="Q69" s="38"/>
    </row>
    <row r="70" spans="1:17" ht="11.25">
      <c r="A70" s="97"/>
      <c r="B70" s="8"/>
      <c r="C70" s="9"/>
      <c r="D70" s="22"/>
      <c r="E70" s="23"/>
      <c r="F70" s="24"/>
      <c r="G70" s="25"/>
      <c r="H70" s="11"/>
      <c r="I70" s="26"/>
      <c r="J70" s="27"/>
      <c r="K70" s="28"/>
      <c r="L70" s="28"/>
      <c r="M70" s="12"/>
      <c r="N70" s="12"/>
      <c r="O70" s="134"/>
      <c r="P70" s="134"/>
      <c r="Q70" s="38"/>
    </row>
    <row r="71" spans="1:17" ht="11.25">
      <c r="A71" s="100"/>
      <c r="B71" s="8"/>
      <c r="C71" s="9"/>
      <c r="D71" s="9"/>
      <c r="E71" s="9"/>
      <c r="F71" s="9"/>
      <c r="G71" s="10"/>
      <c r="H71" s="11"/>
      <c r="I71" s="11"/>
      <c r="J71" s="12"/>
      <c r="K71" s="12"/>
      <c r="L71" s="12"/>
      <c r="M71" s="12"/>
      <c r="N71" s="12"/>
      <c r="O71" s="134"/>
      <c r="P71" s="134"/>
      <c r="Q71" s="38"/>
    </row>
    <row r="72" ht="11.25">
      <c r="Q72" s="38"/>
    </row>
    <row r="73" spans="1:17" ht="11.25">
      <c r="A73" s="56"/>
      <c r="B73" s="102"/>
      <c r="C73" s="64"/>
      <c r="D73" s="64"/>
      <c r="E73" s="65"/>
      <c r="F73" s="66"/>
      <c r="G73" s="66"/>
      <c r="H73" s="67"/>
      <c r="I73" s="68"/>
      <c r="J73" s="68"/>
      <c r="K73" s="68"/>
      <c r="L73" s="61"/>
      <c r="M73" s="35" t="s">
        <v>27</v>
      </c>
      <c r="N73" s="36" t="s">
        <v>22</v>
      </c>
      <c r="O73" s="47" t="s">
        <v>25</v>
      </c>
      <c r="P73" s="48" t="s">
        <v>26</v>
      </c>
      <c r="Q73" s="38"/>
    </row>
    <row r="74" spans="1:18" ht="11.25">
      <c r="A74" s="124" t="s">
        <v>10</v>
      </c>
      <c r="B74" s="125"/>
      <c r="C74" s="128"/>
      <c r="D74" s="129"/>
      <c r="E74" s="129"/>
      <c r="F74" s="129"/>
      <c r="G74" s="129"/>
      <c r="H74" s="129"/>
      <c r="I74" s="129"/>
      <c r="J74" s="129"/>
      <c r="K74" s="130"/>
      <c r="L74" s="63" t="s">
        <v>12</v>
      </c>
      <c r="M74" s="3">
        <v>20790</v>
      </c>
      <c r="N74" s="3">
        <f>M74*0.65</f>
        <v>13513.5</v>
      </c>
      <c r="O74" s="79"/>
      <c r="P74" s="79"/>
      <c r="Q74" s="38"/>
      <c r="R74" s="38"/>
    </row>
    <row r="75" spans="1:18" ht="11.25">
      <c r="A75" s="124"/>
      <c r="B75" s="125"/>
      <c r="C75" s="72"/>
      <c r="D75" s="71"/>
      <c r="E75" s="71"/>
      <c r="F75" s="71"/>
      <c r="G75" s="71"/>
      <c r="H75" s="71"/>
      <c r="I75" s="71"/>
      <c r="J75" s="71"/>
      <c r="K75" s="4">
        <v>0</v>
      </c>
      <c r="L75" s="44" t="s">
        <v>30</v>
      </c>
      <c r="M75" s="4">
        <f>SUM(M79:M83)</f>
        <v>2609.73</v>
      </c>
      <c r="N75" s="4">
        <f>SUM(N79:N83)</f>
        <v>1696.3245</v>
      </c>
      <c r="O75" s="80">
        <f>N75*0.375</f>
        <v>636.1216875</v>
      </c>
      <c r="P75" s="5">
        <f>N75-O75</f>
        <v>1060.2028125</v>
      </c>
      <c r="Q75" s="38"/>
      <c r="R75" s="38"/>
    </row>
    <row r="76" spans="1:18" ht="11.25">
      <c r="A76" s="124"/>
      <c r="B76" s="125"/>
      <c r="C76" s="72"/>
      <c r="D76" s="71"/>
      <c r="E76" s="71"/>
      <c r="F76" s="71"/>
      <c r="G76" s="71"/>
      <c r="H76" s="71"/>
      <c r="I76" s="71"/>
      <c r="J76" s="71"/>
      <c r="K76" s="73"/>
      <c r="L76" s="44" t="s">
        <v>31</v>
      </c>
      <c r="M76" s="4">
        <v>0</v>
      </c>
      <c r="N76" s="4">
        <v>0</v>
      </c>
      <c r="O76" s="80">
        <f>N76*0.375</f>
        <v>0</v>
      </c>
      <c r="P76" s="5">
        <f>N76-O76</f>
        <v>0</v>
      </c>
      <c r="Q76" s="38"/>
      <c r="R76" s="38"/>
    </row>
    <row r="77" spans="1:18" ht="11.25">
      <c r="A77" s="126"/>
      <c r="B77" s="127"/>
      <c r="C77" s="131"/>
      <c r="D77" s="132"/>
      <c r="E77" s="132"/>
      <c r="F77" s="132"/>
      <c r="G77" s="132"/>
      <c r="H77" s="132"/>
      <c r="I77" s="132"/>
      <c r="J77" s="132"/>
      <c r="K77" s="133"/>
      <c r="L77" s="45" t="s">
        <v>13</v>
      </c>
      <c r="M77" s="6">
        <f>M74-M75-M76</f>
        <v>18180.27</v>
      </c>
      <c r="N77" s="6">
        <f>N74-N75</f>
        <v>11817.1755</v>
      </c>
      <c r="O77" s="1"/>
      <c r="P77" s="1"/>
      <c r="Q77" s="38"/>
      <c r="R77" s="38"/>
    </row>
    <row r="78" spans="1:17" ht="22.5">
      <c r="A78" s="33" t="s">
        <v>14</v>
      </c>
      <c r="B78" s="33" t="s">
        <v>11</v>
      </c>
      <c r="C78" s="94" t="s">
        <v>24</v>
      </c>
      <c r="D78" s="94" t="s">
        <v>20</v>
      </c>
      <c r="E78" s="95" t="s">
        <v>2</v>
      </c>
      <c r="F78" s="94" t="s">
        <v>19</v>
      </c>
      <c r="G78" s="94" t="s">
        <v>18</v>
      </c>
      <c r="H78" s="95" t="s">
        <v>17</v>
      </c>
      <c r="I78" s="95" t="s">
        <v>16</v>
      </c>
      <c r="J78" s="94" t="s">
        <v>3</v>
      </c>
      <c r="K78" s="94" t="s">
        <v>4</v>
      </c>
      <c r="L78" s="33" t="s">
        <v>5</v>
      </c>
      <c r="M78" s="33" t="s">
        <v>21</v>
      </c>
      <c r="N78" s="33" t="s">
        <v>22</v>
      </c>
      <c r="O78" s="135" t="s">
        <v>29</v>
      </c>
      <c r="P78" s="135"/>
      <c r="Q78" s="38"/>
    </row>
    <row r="79" spans="1:16" ht="11.25">
      <c r="A79" s="97" t="s">
        <v>15</v>
      </c>
      <c r="B79" s="8"/>
      <c r="C79" s="9" t="s">
        <v>35</v>
      </c>
      <c r="D79" s="15" t="s">
        <v>45</v>
      </c>
      <c r="E79" s="15" t="s">
        <v>46</v>
      </c>
      <c r="F79" s="8">
        <v>417</v>
      </c>
      <c r="G79" s="10">
        <v>38202</v>
      </c>
      <c r="H79" s="10">
        <v>38335</v>
      </c>
      <c r="I79" s="16" t="s">
        <v>28</v>
      </c>
      <c r="J79" s="12">
        <v>337.54</v>
      </c>
      <c r="K79" s="12">
        <f>+J79*0.2</f>
        <v>67.50800000000001</v>
      </c>
      <c r="L79" s="12">
        <f>SUM(J79:K79)</f>
        <v>405.048</v>
      </c>
      <c r="M79" s="12">
        <f>+J79</f>
        <v>337.54</v>
      </c>
      <c r="N79" s="12">
        <f>M79*0.65</f>
        <v>219.401</v>
      </c>
      <c r="O79" s="134" t="s">
        <v>52</v>
      </c>
      <c r="P79" s="134"/>
    </row>
    <row r="80" spans="1:16" ht="20.25" customHeight="1">
      <c r="A80" s="97" t="s">
        <v>15</v>
      </c>
      <c r="B80" s="8"/>
      <c r="C80" s="9" t="s">
        <v>35</v>
      </c>
      <c r="D80" s="15" t="s">
        <v>47</v>
      </c>
      <c r="E80" s="9" t="s">
        <v>48</v>
      </c>
      <c r="F80" s="29">
        <v>3</v>
      </c>
      <c r="G80" s="30">
        <v>38362</v>
      </c>
      <c r="H80" s="30">
        <v>38363</v>
      </c>
      <c r="I80" s="16" t="s">
        <v>28</v>
      </c>
      <c r="J80" s="12">
        <v>103.3</v>
      </c>
      <c r="K80" s="12">
        <f>+J80*0.2</f>
        <v>20.66</v>
      </c>
      <c r="L80" s="12">
        <f>SUM(J80:K80)</f>
        <v>123.96</v>
      </c>
      <c r="M80" s="12">
        <f>+J80</f>
        <v>103.3</v>
      </c>
      <c r="N80" s="12">
        <f>M80*0.65</f>
        <v>67.145</v>
      </c>
      <c r="O80" s="134" t="s">
        <v>68</v>
      </c>
      <c r="P80" s="134"/>
    </row>
    <row r="81" spans="1:16" ht="22.5" customHeight="1">
      <c r="A81" s="97" t="s">
        <v>15</v>
      </c>
      <c r="B81" s="8"/>
      <c r="C81" s="9" t="s">
        <v>35</v>
      </c>
      <c r="D81" s="9" t="s">
        <v>49</v>
      </c>
      <c r="E81" s="9" t="s">
        <v>50</v>
      </c>
      <c r="F81" s="8" t="s">
        <v>51</v>
      </c>
      <c r="G81" s="18">
        <v>38288</v>
      </c>
      <c r="H81" s="30">
        <v>38334</v>
      </c>
      <c r="I81" s="16" t="s">
        <v>28</v>
      </c>
      <c r="J81" s="12">
        <v>2168.89</v>
      </c>
      <c r="K81" s="12">
        <v>0</v>
      </c>
      <c r="L81" s="12">
        <f>SUM(J81:K81)</f>
        <v>2168.89</v>
      </c>
      <c r="M81" s="12">
        <f>+J81</f>
        <v>2168.89</v>
      </c>
      <c r="N81" s="12">
        <f>M81*0.65</f>
        <v>1409.7785</v>
      </c>
      <c r="O81" s="134" t="s">
        <v>53</v>
      </c>
      <c r="P81" s="134"/>
    </row>
    <row r="82" spans="1:16" ht="24" customHeight="1">
      <c r="A82" s="97"/>
      <c r="B82" s="8"/>
      <c r="C82" s="9"/>
      <c r="D82" s="9"/>
      <c r="E82" s="9"/>
      <c r="F82" s="8"/>
      <c r="G82" s="18"/>
      <c r="H82" s="30"/>
      <c r="I82" s="31"/>
      <c r="J82" s="12"/>
      <c r="K82" s="32"/>
      <c r="L82" s="42"/>
      <c r="M82" s="12"/>
      <c r="N82" s="12"/>
      <c r="O82" s="134" t="s">
        <v>69</v>
      </c>
      <c r="P82" s="134"/>
    </row>
    <row r="83" spans="1:16" ht="15" customHeight="1">
      <c r="A83" s="97"/>
      <c r="B83" s="8"/>
      <c r="C83" s="9"/>
      <c r="D83" s="9"/>
      <c r="E83" s="9"/>
      <c r="F83" s="8"/>
      <c r="G83" s="18"/>
      <c r="H83" s="46"/>
      <c r="I83" s="31"/>
      <c r="J83" s="12"/>
      <c r="K83" s="32"/>
      <c r="L83" s="42"/>
      <c r="M83" s="12"/>
      <c r="N83" s="12"/>
      <c r="O83" s="134"/>
      <c r="P83" s="134"/>
    </row>
    <row r="84" ht="11.25">
      <c r="J84" s="109"/>
    </row>
  </sheetData>
  <mergeCells count="50">
    <mergeCell ref="O25:P29"/>
    <mergeCell ref="O83:P83"/>
    <mergeCell ref="O81:P81"/>
    <mergeCell ref="O82:P82"/>
    <mergeCell ref="O78:P78"/>
    <mergeCell ref="O79:P79"/>
    <mergeCell ref="O80:P80"/>
    <mergeCell ref="O71:P71"/>
    <mergeCell ref="O69:P69"/>
    <mergeCell ref="O70:P70"/>
    <mergeCell ref="O60:P60"/>
    <mergeCell ref="O61:P61"/>
    <mergeCell ref="O68:P68"/>
    <mergeCell ref="O50:P50"/>
    <mergeCell ref="O51:P51"/>
    <mergeCell ref="O59:P59"/>
    <mergeCell ref="O58:P58"/>
    <mergeCell ref="O40:P40"/>
    <mergeCell ref="O47:P47"/>
    <mergeCell ref="O48:P48"/>
    <mergeCell ref="O49:P49"/>
    <mergeCell ref="O38:P38"/>
    <mergeCell ref="O39:P39"/>
    <mergeCell ref="A1:P1"/>
    <mergeCell ref="O17:P17"/>
    <mergeCell ref="O14:P14"/>
    <mergeCell ref="O15:P15"/>
    <mergeCell ref="O16:P16"/>
    <mergeCell ref="C43:K43"/>
    <mergeCell ref="C46:K46"/>
    <mergeCell ref="A34:B37"/>
    <mergeCell ref="C34:K34"/>
    <mergeCell ref="O31:P31"/>
    <mergeCell ref="A9:B12"/>
    <mergeCell ref="O13:P13"/>
    <mergeCell ref="O30:P30"/>
    <mergeCell ref="A20:B23"/>
    <mergeCell ref="C20:K20"/>
    <mergeCell ref="C23:K23"/>
    <mergeCell ref="O24:P24"/>
    <mergeCell ref="A74:B77"/>
    <mergeCell ref="C74:K74"/>
    <mergeCell ref="C77:K77"/>
    <mergeCell ref="C37:K37"/>
    <mergeCell ref="A64:B67"/>
    <mergeCell ref="C64:K64"/>
    <mergeCell ref="C67:K67"/>
    <mergeCell ref="A54:B57"/>
    <mergeCell ref="C54:K54"/>
    <mergeCell ref="A43:B46"/>
  </mergeCells>
  <printOptions horizontalCentered="1"/>
  <pageMargins left="0.19" right="0.17" top="0.33" bottom="0.27" header="0.22" footer="0.17"/>
  <pageSetup horizontalDpi="300" verticalDpi="300" orientation="landscape" paperSize="9" scale="80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2005-07-01T09:24:07Z</cp:lastPrinted>
  <dcterms:created xsi:type="dcterms:W3CDTF">2005-04-28T08:10:49Z</dcterms:created>
  <dcterms:modified xsi:type="dcterms:W3CDTF">2005-07-01T09:39:45Z</dcterms:modified>
  <cp:category/>
  <cp:version/>
  <cp:contentType/>
  <cp:contentStatus/>
</cp:coreProperties>
</file>