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ssivo" sheetId="1" r:id="rId1"/>
  </sheets>
  <definedNames>
    <definedName name="_xlnm.Print_Area" localSheetId="0">'Complessivo'!$A$1:$P$113</definedName>
    <definedName name="_xlnm.Print_Titles" localSheetId="0">'Complessivo'!$1:$3</definedName>
  </definedNames>
  <calcPr fullCalcOnLoad="1"/>
</workbook>
</file>

<file path=xl/sharedStrings.xml><?xml version="1.0" encoding="utf-8"?>
<sst xmlns="http://schemas.openxmlformats.org/spreadsheetml/2006/main" count="336" uniqueCount="102">
  <si>
    <t>PROGETTO</t>
  </si>
  <si>
    <t>LICENZE</t>
  </si>
  <si>
    <t>Fornitore</t>
  </si>
  <si>
    <t>Imponibile</t>
  </si>
  <si>
    <t>Iva</t>
  </si>
  <si>
    <t>Totale fattura</t>
  </si>
  <si>
    <t>RIEPILOGO SPESE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</si>
  <si>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</si>
  <si>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</si>
  <si>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</si>
  <si>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</si>
  <si>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</si>
  <si>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</si>
  <si>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</si>
  <si>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</si>
  <si>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</si>
  <si>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</si>
  <si>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</si>
  <si>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</si>
  <si>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</si>
  <si>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</si>
  <si>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</si>
  <si>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</si>
  <si>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</si>
  <si>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</si>
  <si>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</si>
  <si>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??</t>
  </si>
  <si>
    <t>Ant.</t>
  </si>
  <si>
    <t>Erogare</t>
  </si>
  <si>
    <t>Spesa</t>
  </si>
  <si>
    <t>Ass.I.Olivi-Multimedia</t>
  </si>
  <si>
    <t>ASSOLIVI</t>
  </si>
  <si>
    <t>Coordinamento interno Att.11 Tartaglia Paolo, Patrizia Pizzarelli, Petrocelli Alessandro, De Cosmo Gabriella</t>
  </si>
  <si>
    <t>Roberto Papadia</t>
  </si>
  <si>
    <t>Compensi per 126gg</t>
  </si>
  <si>
    <t>ASSIOLIVI</t>
  </si>
  <si>
    <t>Bonifico</t>
  </si>
  <si>
    <t>Petrocelli Vincenzo</t>
  </si>
  <si>
    <t>07/12/2004
28/12/2004</t>
  </si>
  <si>
    <t>07/12/2004
23/11/2004
29/12/2004</t>
  </si>
  <si>
    <t>Stefania Papadia</t>
  </si>
  <si>
    <t>Euromediterranea p.s.c.a.r.l.</t>
  </si>
  <si>
    <t>4 persone esp in agev. Finanziaria</t>
  </si>
  <si>
    <t>bonifico Banca del Monte</t>
  </si>
  <si>
    <t>A.B. Unicredit</t>
  </si>
  <si>
    <t>Noleggio e manutenzione di 15 pc</t>
  </si>
  <si>
    <t>Cablaggio sede - n.15 schede di rete - n.2 switch Tricom</t>
  </si>
  <si>
    <t>06/12/2004
23/12/2004
29/12/2004</t>
  </si>
  <si>
    <t>Valori bollati</t>
  </si>
  <si>
    <t>Giovannozzi</t>
  </si>
  <si>
    <t>contanti</t>
  </si>
  <si>
    <t>Pagamento in contanti non ammesso</t>
  </si>
  <si>
    <t>Guerra Luigi</t>
  </si>
  <si>
    <t>ricevuta</t>
  </si>
  <si>
    <t>Non presenta fattura ma solo ricevuta e pagamento in contanti</t>
  </si>
  <si>
    <t>Telecom</t>
  </si>
  <si>
    <t>Spese tefoniche 0881-790915 fatt 4-04</t>
  </si>
  <si>
    <t>8S00631866</t>
  </si>
  <si>
    <t>c/c postale</t>
  </si>
  <si>
    <t>Spese tefoniche 0881-790915 fatt 5-04</t>
  </si>
  <si>
    <t>8S00837890</t>
  </si>
  <si>
    <t>Spese tefoniche 0881-790915 fatt 6-04</t>
  </si>
  <si>
    <t>8S01040755</t>
  </si>
  <si>
    <t>Pulizia sede</t>
  </si>
  <si>
    <t>L.P.C. Restauro</t>
  </si>
  <si>
    <t>Fitto locale Giu-Dic (escl. Ago)</t>
  </si>
  <si>
    <t>Gentile Annamaria</t>
  </si>
  <si>
    <t>manca</t>
  </si>
  <si>
    <t>16/06/2004
23/08/2004
23/11/2004</t>
  </si>
  <si>
    <t>Bonifico Unicredit</t>
  </si>
  <si>
    <t>Note</t>
  </si>
  <si>
    <t>II</t>
  </si>
  <si>
    <t>SAL 1</t>
  </si>
  <si>
    <t>SAL 2</t>
  </si>
  <si>
    <t>TOT GEN</t>
  </si>
  <si>
    <t>TOT SAL 1</t>
  </si>
  <si>
    <t>TOT SAL 2</t>
  </si>
  <si>
    <t>Coordinamento interno</t>
  </si>
  <si>
    <t>PERIODO SAL 1 - 01/06/2004 - 31/12/2004</t>
  </si>
  <si>
    <t>PERIODO SAL 2 - 01/01/2005 - 28/02/2005</t>
  </si>
  <si>
    <t>Coordinamento</t>
  </si>
  <si>
    <t>Roberto PAPADIA</t>
  </si>
  <si>
    <t>Ricevuta di pagamento</t>
  </si>
  <si>
    <t>Vincenzo PATRICELLI</t>
  </si>
  <si>
    <t>Segretariato amministrativo</t>
  </si>
  <si>
    <t>Stefania PAPADIA</t>
  </si>
  <si>
    <t>Assistenza per la realizzazione del cablaggio</t>
  </si>
  <si>
    <t>Helios S.r.l.</t>
  </si>
  <si>
    <t>A/B</t>
  </si>
  <si>
    <t>Armadio Rack 19" 42U prof. 800 larg. 600</t>
  </si>
  <si>
    <t>Acconto n° 3 Server Rack 2U.IXA/doppio intel</t>
  </si>
  <si>
    <t>A.B. Banca del Monte</t>
  </si>
  <si>
    <t>Manca liberatoria</t>
  </si>
  <si>
    <t>Manca liberatoria e dimostrazione del pagamento</t>
  </si>
  <si>
    <t>Manca parcella</t>
  </si>
  <si>
    <t>Licenze d'uso windows xp professional e Microsoft office 2003 pro</t>
  </si>
  <si>
    <r>
      <t xml:space="preserve">manca la costruzione dell'aliquota oraria. 
</t>
    </r>
    <r>
      <rPr>
        <b/>
        <sz val="8"/>
        <rFont val="Arial"/>
        <family val="2"/>
      </rPr>
      <t>OK al 6-6-05 presentata aluquota oraria</t>
    </r>
  </si>
  <si>
    <r>
      <t xml:space="preserve">manca la parcella. Liberatoria non conforme. Banca diversa dalla titolare
</t>
    </r>
    <r>
      <rPr>
        <b/>
        <sz val="8"/>
        <rFont val="Arial"/>
        <family val="2"/>
      </rPr>
      <t>6/6/05 Presentate le parcelle e le liberatorie</t>
    </r>
  </si>
  <si>
    <r>
      <t xml:space="preserve">Manca la parcella. Liberatoria non conforme. Contratto a nome errato. Banca diversa dalla titolare
</t>
    </r>
    <r>
      <rPr>
        <b/>
        <sz val="8"/>
        <rFont val="Arial"/>
        <family val="2"/>
      </rPr>
      <t>6/6/05 6/6/05 Presentate le parcelle e le liberatorie</t>
    </r>
  </si>
  <si>
    <r>
      <t xml:space="preserve">Banca non titolare. Manca dimostrazione riscossione assegno
</t>
    </r>
    <r>
      <rPr>
        <b/>
        <sz val="8"/>
        <rFont val="Arial"/>
        <family val="2"/>
      </rPr>
      <t>6/6/05 Mostrati esttratti bancari</t>
    </r>
  </si>
  <si>
    <t>Manca data assegno. Assegno non della Banca titolare: Ammissibile comunque</t>
  </si>
  <si>
    <t>Mancano ricevute e ci sono solo i bonifici bancari dei pagamenti su banca diversa. Ammessi comunque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</si>
</sst>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</numFmts>
  <fonts count="1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6" applyNumberFormat="1" applyFont="1" applyFill="1" applyBorder="1" applyAlignment="1">
      <alignment horizontal="right"/>
    </xf>
    <xf numFmtId="171" fontId="3" fillId="0" borderId="2" xfId="16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justify" wrapText="1"/>
    </xf>
    <xf numFmtId="171" fontId="3" fillId="0" borderId="2" xfId="16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wrapText="1"/>
    </xf>
    <xf numFmtId="4" fontId="5" fillId="0" borderId="4" xfId="0" applyNumberFormat="1" applyFont="1" applyBorder="1" applyAlignment="1" applyProtection="1">
      <alignment horizontal="right"/>
      <protection/>
    </xf>
    <xf numFmtId="4" fontId="7" fillId="0" borderId="4" xfId="0" applyNumberFormat="1" applyFont="1" applyBorder="1" applyAlignment="1" applyProtection="1">
      <alignment horizontal="right"/>
      <protection/>
    </xf>
    <xf numFmtId="14" fontId="3" fillId="0" borderId="2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5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14" fontId="1" fillId="3" borderId="4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4" fontId="4" fillId="0" borderId="8" xfId="0" applyNumberFormat="1" applyFont="1" applyBorder="1" applyAlignment="1" applyProtection="1">
      <alignment horizontal="right"/>
      <protection/>
    </xf>
    <xf numFmtId="4" fontId="2" fillId="3" borderId="9" xfId="0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4" fontId="3" fillId="3" borderId="9" xfId="0" applyNumberFormat="1" applyFont="1" applyFill="1" applyBorder="1" applyAlignment="1">
      <alignment horizontal="left"/>
    </xf>
    <xf numFmtId="14" fontId="1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1" fillId="3" borderId="9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3" borderId="4" xfId="0" applyFont="1" applyFill="1" applyBorder="1" applyAlignment="1">
      <alignment/>
    </xf>
    <xf numFmtId="14" fontId="3" fillId="3" borderId="4" xfId="0" applyNumberFormat="1" applyFont="1" applyFill="1" applyBorder="1" applyAlignment="1">
      <alignment/>
    </xf>
    <xf numFmtId="14" fontId="3" fillId="3" borderId="4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4" fillId="0" borderId="2" xfId="0" applyNumberFormat="1" applyFont="1" applyBorder="1" applyAlignment="1" applyProtection="1">
      <alignment horizontal="right"/>
      <protection/>
    </xf>
    <xf numFmtId="4" fontId="5" fillId="0" borderId="2" xfId="0" applyNumberFormat="1" applyFont="1" applyBorder="1" applyAlignment="1" applyProtection="1">
      <alignment horizontal="right"/>
      <protection/>
    </xf>
    <xf numFmtId="4" fontId="7" fillId="0" borderId="2" xfId="0" applyNumberFormat="1" applyFont="1" applyBorder="1" applyAlignment="1" applyProtection="1">
      <alignment horizontal="right"/>
      <protection/>
    </xf>
    <xf numFmtId="4" fontId="4" fillId="0" borderId="1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 applyProtection="1">
      <alignment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170" fontId="3" fillId="0" borderId="2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showGridLines="0" showZeros="0" tabSelected="1" workbookViewId="0" topLeftCell="I98">
      <selection activeCell="O113" sqref="O113:P113"/>
    </sheetView>
  </sheetViews>
  <sheetFormatPr defaultColWidth="9.140625" defaultRowHeight="12.75"/>
  <cols>
    <col min="1" max="1" width="3.421875" style="1" customWidth="1"/>
    <col min="2" max="2" width="4.28125" style="117" customWidth="1"/>
    <col min="3" max="3" width="9.421875" style="2" customWidth="1"/>
    <col min="4" max="4" width="23.140625" style="2" customWidth="1"/>
    <col min="5" max="5" width="16.7109375" style="2" customWidth="1"/>
    <col min="6" max="6" width="8.8515625" style="2" customWidth="1"/>
    <col min="7" max="7" width="10.421875" style="2" customWidth="1"/>
    <col min="8" max="8" width="10.28125" style="2" customWidth="1"/>
    <col min="9" max="9" width="9.421875" style="2" customWidth="1"/>
    <col min="10" max="10" width="11.140625" style="2" customWidth="1"/>
    <col min="11" max="11" width="10.140625" style="2" customWidth="1"/>
    <col min="12" max="12" width="11.421875" style="2" customWidth="1"/>
    <col min="13" max="14" width="11.140625" style="2" customWidth="1"/>
    <col min="15" max="15" width="11.140625" style="2" bestFit="1" customWidth="1"/>
    <col min="16" max="16" width="10.28125" style="45" customWidth="1"/>
    <col min="17" max="17" width="14.140625" style="2" customWidth="1"/>
    <col min="18" max="16384" width="9.140625" style="2" customWidth="1"/>
  </cols>
  <sheetData>
    <row r="1" spans="1:16" s="1" customFormat="1" ht="11.25">
      <c r="A1" s="134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ht="11.25">
      <c r="A2" s="156" t="s">
        <v>31</v>
      </c>
      <c r="B2" s="157"/>
      <c r="C2" s="105" t="s">
        <v>0</v>
      </c>
      <c r="D2" s="106" t="s">
        <v>30</v>
      </c>
      <c r="E2" s="107"/>
      <c r="F2" s="107"/>
      <c r="G2" s="107"/>
      <c r="H2" s="108"/>
      <c r="L2" s="48" t="s">
        <v>74</v>
      </c>
      <c r="M2" s="114">
        <f>SUM(M3:M4)</f>
        <v>142380.644</v>
      </c>
      <c r="N2" s="114">
        <f>SUM(N3:N4)</f>
        <v>71190.322</v>
      </c>
      <c r="O2" s="114">
        <f>SUM(O3:O4)</f>
        <v>26696.370750000002</v>
      </c>
      <c r="P2" s="114">
        <f>SUM(P3:P4)</f>
        <v>44493.951250000006</v>
      </c>
    </row>
    <row r="3" spans="1:17" s="48" customFormat="1" ht="11.25">
      <c r="A3" s="158"/>
      <c r="B3" s="157"/>
      <c r="C3" s="58" t="s">
        <v>78</v>
      </c>
      <c r="D3" s="59"/>
      <c r="E3" s="60"/>
      <c r="F3" s="61"/>
      <c r="G3" s="61"/>
      <c r="H3" s="62"/>
      <c r="J3" s="129">
        <f>M3-K3</f>
        <v>105630.35</v>
      </c>
      <c r="K3" s="114">
        <f aca="true" t="shared" si="0" ref="K3:P4">K7+K23+K45+K58+K73+K88+K103</f>
        <v>8705.114</v>
      </c>
      <c r="L3" s="48" t="s">
        <v>75</v>
      </c>
      <c r="M3" s="114">
        <f t="shared" si="0"/>
        <v>114335.464</v>
      </c>
      <c r="N3" s="114">
        <f t="shared" si="0"/>
        <v>57167.732</v>
      </c>
      <c r="O3" s="114">
        <f t="shared" si="0"/>
        <v>21437.8995</v>
      </c>
      <c r="P3" s="114">
        <f t="shared" si="0"/>
        <v>35729.832500000004</v>
      </c>
      <c r="Q3" s="47"/>
    </row>
    <row r="4" spans="1:17" s="48" customFormat="1" ht="11.25">
      <c r="A4" s="109"/>
      <c r="B4" s="115"/>
      <c r="C4" s="58" t="s">
        <v>79</v>
      </c>
      <c r="D4" s="59"/>
      <c r="E4" s="60"/>
      <c r="F4" s="61"/>
      <c r="G4" s="61"/>
      <c r="H4" s="62"/>
      <c r="L4" s="48" t="s">
        <v>76</v>
      </c>
      <c r="M4" s="114">
        <f t="shared" si="0"/>
        <v>28045.18</v>
      </c>
      <c r="N4" s="114">
        <f t="shared" si="0"/>
        <v>14022.59</v>
      </c>
      <c r="O4" s="114">
        <f t="shared" si="0"/>
        <v>5258.4712500000005</v>
      </c>
      <c r="P4" s="114">
        <f t="shared" si="0"/>
        <v>8764.11875</v>
      </c>
      <c r="Q4" s="47"/>
    </row>
    <row r="5" spans="1:17" ht="11.25">
      <c r="A5" s="63"/>
      <c r="B5" s="116"/>
      <c r="C5" s="64"/>
      <c r="D5" s="64"/>
      <c r="E5" s="65"/>
      <c r="F5" s="66"/>
      <c r="G5" s="66"/>
      <c r="H5" s="67"/>
      <c r="I5" s="68"/>
      <c r="J5" s="68"/>
      <c r="K5" s="68"/>
      <c r="L5" s="69"/>
      <c r="M5" s="43" t="s">
        <v>29</v>
      </c>
      <c r="N5" s="43" t="s">
        <v>23</v>
      </c>
      <c r="O5" s="54" t="s">
        <v>27</v>
      </c>
      <c r="P5" s="55" t="s">
        <v>28</v>
      </c>
      <c r="Q5" s="46"/>
    </row>
    <row r="6" spans="1:17" s="1" customFormat="1" ht="11.25">
      <c r="A6" s="143" t="s">
        <v>7</v>
      </c>
      <c r="B6" s="144"/>
      <c r="C6" s="92"/>
      <c r="D6" s="77"/>
      <c r="E6" s="77"/>
      <c r="F6" s="77"/>
      <c r="G6" s="77"/>
      <c r="H6" s="77"/>
      <c r="I6" s="77"/>
      <c r="J6" s="77"/>
      <c r="K6" s="93"/>
      <c r="L6" s="101" t="s">
        <v>13</v>
      </c>
      <c r="M6" s="3">
        <v>51600</v>
      </c>
      <c r="N6" s="3">
        <f>M6*0.5</f>
        <v>25800</v>
      </c>
      <c r="Q6" s="44"/>
    </row>
    <row r="7" spans="1:17" s="1" customFormat="1" ht="11.25">
      <c r="A7" s="143"/>
      <c r="B7" s="144"/>
      <c r="C7" s="79"/>
      <c r="D7" s="78"/>
      <c r="E7" s="78"/>
      <c r="F7" s="78"/>
      <c r="G7" s="78"/>
      <c r="H7" s="78"/>
      <c r="I7" s="78"/>
      <c r="J7" s="78"/>
      <c r="K7" s="4">
        <f>SUM(K11)</f>
        <v>0</v>
      </c>
      <c r="L7" s="51" t="s">
        <v>72</v>
      </c>
      <c r="M7" s="4">
        <f>SUM(M11)</f>
        <v>18562.33</v>
      </c>
      <c r="N7" s="4">
        <f>SUM(N11)</f>
        <v>9281.165</v>
      </c>
      <c r="O7" s="5">
        <f>N7*0.375</f>
        <v>3480.4368750000003</v>
      </c>
      <c r="P7" s="5">
        <f>N7-O7</f>
        <v>5800.728125000001</v>
      </c>
      <c r="Q7" s="50"/>
    </row>
    <row r="8" spans="1:17" s="1" customFormat="1" ht="11.25">
      <c r="A8" s="143"/>
      <c r="B8" s="144"/>
      <c r="C8" s="79"/>
      <c r="D8" s="78"/>
      <c r="E8" s="78"/>
      <c r="F8" s="78"/>
      <c r="G8" s="78"/>
      <c r="H8" s="78"/>
      <c r="I8" s="78"/>
      <c r="J8" s="78"/>
      <c r="K8" s="80"/>
      <c r="L8" s="51" t="s">
        <v>73</v>
      </c>
      <c r="M8" s="4">
        <f>SUM(M12)</f>
        <v>6805.18</v>
      </c>
      <c r="N8" s="4">
        <f>SUM(N12)</f>
        <v>3402.59</v>
      </c>
      <c r="O8" s="5">
        <f>N8*0.375</f>
        <v>1275.97125</v>
      </c>
      <c r="P8" s="5">
        <f>N8-O8</f>
        <v>2126.61875</v>
      </c>
      <c r="Q8" s="50"/>
    </row>
    <row r="9" spans="1:17" s="1" customFormat="1" ht="11.25">
      <c r="A9" s="145"/>
      <c r="B9" s="146"/>
      <c r="C9" s="81"/>
      <c r="D9" s="82"/>
      <c r="E9" s="82"/>
      <c r="F9" s="82"/>
      <c r="G9" s="82"/>
      <c r="H9" s="82"/>
      <c r="I9" s="82"/>
      <c r="J9" s="82"/>
      <c r="K9" s="83"/>
      <c r="L9" s="52" t="s">
        <v>14</v>
      </c>
      <c r="M9" s="6">
        <f>M6-M7-M8</f>
        <v>26232.489999999998</v>
      </c>
      <c r="N9" s="6">
        <f>N6-N7-N8</f>
        <v>13116.244999999999</v>
      </c>
      <c r="O9" s="57"/>
      <c r="P9" s="57"/>
      <c r="Q9" s="44"/>
    </row>
    <row r="10" spans="1:17" ht="22.5">
      <c r="A10" s="7" t="s">
        <v>15</v>
      </c>
      <c r="B10" s="7" t="s">
        <v>12</v>
      </c>
      <c r="C10" s="56" t="s">
        <v>25</v>
      </c>
      <c r="D10" s="56" t="s">
        <v>21</v>
      </c>
      <c r="E10" s="76" t="s">
        <v>2</v>
      </c>
      <c r="F10" s="56" t="s">
        <v>20</v>
      </c>
      <c r="G10" s="56" t="s">
        <v>19</v>
      </c>
      <c r="H10" s="76" t="s">
        <v>18</v>
      </c>
      <c r="I10" s="76" t="s">
        <v>17</v>
      </c>
      <c r="J10" s="56" t="s">
        <v>3</v>
      </c>
      <c r="K10" s="56" t="s">
        <v>4</v>
      </c>
      <c r="L10" s="7" t="s">
        <v>5</v>
      </c>
      <c r="M10" s="7" t="s">
        <v>22</v>
      </c>
      <c r="N10" s="7" t="s">
        <v>23</v>
      </c>
      <c r="O10" s="133" t="s">
        <v>70</v>
      </c>
      <c r="P10" s="133"/>
      <c r="Q10" s="45"/>
    </row>
    <row r="11" spans="1:16" ht="45.75" customHeight="1">
      <c r="A11" s="110" t="s">
        <v>16</v>
      </c>
      <c r="B11" s="8">
        <v>1</v>
      </c>
      <c r="C11" s="9" t="s">
        <v>31</v>
      </c>
      <c r="D11" s="16" t="s">
        <v>32</v>
      </c>
      <c r="E11" s="9"/>
      <c r="F11" s="9"/>
      <c r="G11" s="10"/>
      <c r="H11" s="11"/>
      <c r="I11" s="11"/>
      <c r="J11" s="12"/>
      <c r="K11" s="12"/>
      <c r="L11" s="12">
        <v>18562.33</v>
      </c>
      <c r="M11" s="12">
        <f>L11</f>
        <v>18562.33</v>
      </c>
      <c r="N11" s="12">
        <f>M11*0.5</f>
        <v>9281.165</v>
      </c>
      <c r="O11" s="139" t="s">
        <v>96</v>
      </c>
      <c r="P11" s="140"/>
    </row>
    <row r="12" spans="1:17" ht="33" customHeight="1" hidden="1">
      <c r="A12" s="110" t="s">
        <v>71</v>
      </c>
      <c r="B12" s="8">
        <v>1</v>
      </c>
      <c r="C12" s="9" t="s">
        <v>31</v>
      </c>
      <c r="D12" s="9" t="s">
        <v>77</v>
      </c>
      <c r="E12" s="9"/>
      <c r="F12" s="9"/>
      <c r="G12" s="10"/>
      <c r="H12" s="11"/>
      <c r="I12" s="11"/>
      <c r="J12" s="12"/>
      <c r="K12" s="12"/>
      <c r="L12" s="12">
        <v>6805.18</v>
      </c>
      <c r="M12" s="12">
        <f>+L12</f>
        <v>6805.18</v>
      </c>
      <c r="N12" s="12">
        <f>M12*0.5</f>
        <v>3402.59</v>
      </c>
      <c r="O12" s="141"/>
      <c r="P12" s="142"/>
      <c r="Q12" s="45"/>
    </row>
    <row r="13" spans="1:17" ht="11.25">
      <c r="A13" s="111"/>
      <c r="B13" s="8"/>
      <c r="C13" s="9"/>
      <c r="D13" s="9"/>
      <c r="E13" s="9"/>
      <c r="F13" s="9"/>
      <c r="G13" s="10"/>
      <c r="H13" s="11"/>
      <c r="I13" s="11"/>
      <c r="J13" s="12"/>
      <c r="K13" s="12"/>
      <c r="L13" s="12"/>
      <c r="M13" s="12"/>
      <c r="N13" s="12"/>
      <c r="O13" s="138"/>
      <c r="P13" s="138"/>
      <c r="Q13" s="45"/>
    </row>
    <row r="14" spans="1:17" ht="11.25">
      <c r="A14" s="111"/>
      <c r="B14" s="8"/>
      <c r="C14" s="9"/>
      <c r="D14" s="9"/>
      <c r="E14" s="9"/>
      <c r="F14" s="9"/>
      <c r="G14" s="10"/>
      <c r="H14" s="11"/>
      <c r="I14" s="11"/>
      <c r="J14" s="12"/>
      <c r="K14" s="12"/>
      <c r="L14" s="12"/>
      <c r="M14" s="12"/>
      <c r="N14" s="12"/>
      <c r="O14" s="138"/>
      <c r="P14" s="138"/>
      <c r="Q14" s="45"/>
    </row>
    <row r="15" spans="1:17" ht="11.25">
      <c r="A15" s="111"/>
      <c r="B15" s="8"/>
      <c r="C15" s="9"/>
      <c r="D15" s="9"/>
      <c r="E15" s="9"/>
      <c r="F15" s="9"/>
      <c r="G15" s="10"/>
      <c r="H15" s="11"/>
      <c r="I15" s="11"/>
      <c r="J15" s="12"/>
      <c r="K15" s="12"/>
      <c r="L15" s="12"/>
      <c r="M15" s="12"/>
      <c r="N15" s="12"/>
      <c r="O15" s="138"/>
      <c r="P15" s="138"/>
      <c r="Q15" s="45"/>
    </row>
    <row r="16" spans="1:17" ht="11.25">
      <c r="A16" s="111"/>
      <c r="B16" s="8"/>
      <c r="C16" s="8"/>
      <c r="D16" s="9"/>
      <c r="E16" s="9"/>
      <c r="F16" s="9"/>
      <c r="G16" s="10"/>
      <c r="H16" s="11"/>
      <c r="I16" s="11"/>
      <c r="J16" s="12"/>
      <c r="K16" s="12"/>
      <c r="L16" s="12"/>
      <c r="M16" s="12"/>
      <c r="N16" s="12"/>
      <c r="O16" s="138"/>
      <c r="P16" s="138"/>
      <c r="Q16" s="45"/>
    </row>
    <row r="17" spans="1:17" ht="11.25">
      <c r="A17" s="111"/>
      <c r="B17" s="8"/>
      <c r="C17" s="9"/>
      <c r="D17" s="9"/>
      <c r="E17" s="9"/>
      <c r="F17" s="9"/>
      <c r="G17" s="10"/>
      <c r="H17" s="11"/>
      <c r="I17" s="11"/>
      <c r="J17" s="12"/>
      <c r="K17" s="12"/>
      <c r="L17" s="12"/>
      <c r="M17" s="12"/>
      <c r="N17" s="12"/>
      <c r="O17" s="138"/>
      <c r="P17" s="138"/>
      <c r="Q17" s="45"/>
    </row>
    <row r="18" spans="1:17" ht="11.25">
      <c r="A18" s="111"/>
      <c r="B18" s="8"/>
      <c r="C18" s="9"/>
      <c r="D18" s="9"/>
      <c r="E18" s="9"/>
      <c r="F18" s="9"/>
      <c r="G18" s="10"/>
      <c r="H18" s="11"/>
      <c r="I18" s="11"/>
      <c r="J18" s="12"/>
      <c r="K18" s="12"/>
      <c r="L18" s="12"/>
      <c r="M18" s="12"/>
      <c r="N18" s="12"/>
      <c r="O18" s="138"/>
      <c r="P18" s="138"/>
      <c r="Q18" s="45"/>
    </row>
    <row r="19" spans="1:17" ht="11.25">
      <c r="A19" s="111"/>
      <c r="B19" s="8"/>
      <c r="C19" s="9"/>
      <c r="D19" s="9"/>
      <c r="E19" s="9"/>
      <c r="F19" s="9"/>
      <c r="G19" s="10"/>
      <c r="H19" s="11"/>
      <c r="I19" s="11"/>
      <c r="J19" s="12"/>
      <c r="K19" s="12"/>
      <c r="L19" s="12"/>
      <c r="M19" s="12"/>
      <c r="N19" s="12"/>
      <c r="O19" s="137"/>
      <c r="P19" s="137"/>
      <c r="Q19" s="45"/>
    </row>
    <row r="20" ht="11.25">
      <c r="Q20" s="45"/>
    </row>
    <row r="21" spans="1:17" ht="11.25">
      <c r="A21" s="112"/>
      <c r="B21" s="41"/>
      <c r="C21" s="41"/>
      <c r="D21" s="94"/>
      <c r="E21" s="94"/>
      <c r="F21" s="94"/>
      <c r="G21" s="95"/>
      <c r="H21" s="96"/>
      <c r="I21" s="96"/>
      <c r="J21" s="97"/>
      <c r="K21" s="97"/>
      <c r="L21" s="69"/>
      <c r="M21" s="43" t="s">
        <v>29</v>
      </c>
      <c r="N21" s="43" t="s">
        <v>23</v>
      </c>
      <c r="O21" s="54" t="s">
        <v>27</v>
      </c>
      <c r="P21" s="55" t="s">
        <v>28</v>
      </c>
      <c r="Q21" s="45"/>
    </row>
    <row r="22" spans="1:18" ht="11.25">
      <c r="A22" s="131" t="s">
        <v>8</v>
      </c>
      <c r="B22" s="152"/>
      <c r="C22" s="153"/>
      <c r="D22" s="154"/>
      <c r="E22" s="154"/>
      <c r="F22" s="154"/>
      <c r="G22" s="154"/>
      <c r="H22" s="154"/>
      <c r="I22" s="154"/>
      <c r="J22" s="154"/>
      <c r="K22" s="155"/>
      <c r="L22" s="98" t="s">
        <v>13</v>
      </c>
      <c r="M22" s="3">
        <v>153000</v>
      </c>
      <c r="N22" s="3">
        <f>M22*0.5</f>
        <v>76500</v>
      </c>
      <c r="O22" s="86"/>
      <c r="P22" s="86"/>
      <c r="Q22" s="45"/>
      <c r="R22" s="45"/>
    </row>
    <row r="23" spans="1:18" ht="11.25">
      <c r="A23" s="143"/>
      <c r="B23" s="144"/>
      <c r="C23" s="79"/>
      <c r="D23" s="78"/>
      <c r="E23" s="78"/>
      <c r="F23" s="78"/>
      <c r="G23" s="78"/>
      <c r="H23" s="78"/>
      <c r="I23" s="78"/>
      <c r="J23" s="78"/>
      <c r="K23" s="4">
        <f>SUM(K27:K30)</f>
        <v>1890</v>
      </c>
      <c r="L23" s="99" t="s">
        <v>72</v>
      </c>
      <c r="M23" s="4">
        <f>SUM(M27:M30)</f>
        <v>49140</v>
      </c>
      <c r="N23" s="4">
        <f>SUM(N27:N30)</f>
        <v>24570</v>
      </c>
      <c r="O23" s="87">
        <f>N23*0.375</f>
        <v>9213.75</v>
      </c>
      <c r="P23" s="5">
        <f>N23-O23</f>
        <v>15356.25</v>
      </c>
      <c r="Q23" s="45"/>
      <c r="R23" s="45"/>
    </row>
    <row r="24" spans="1:18" ht="11.25">
      <c r="A24" s="143"/>
      <c r="B24" s="144"/>
      <c r="C24" s="79"/>
      <c r="D24" s="78"/>
      <c r="E24" s="78"/>
      <c r="F24" s="124"/>
      <c r="G24" s="125"/>
      <c r="H24" s="78"/>
      <c r="I24" s="78"/>
      <c r="J24" s="78"/>
      <c r="K24" s="4">
        <f>SUM(K31:K37)</f>
        <v>1666.6660000000002</v>
      </c>
      <c r="L24" s="99" t="s">
        <v>73</v>
      </c>
      <c r="M24" s="4">
        <f>SUM(M31:M37)</f>
        <v>21240</v>
      </c>
      <c r="N24" s="4">
        <f>SUM(N31:N37)</f>
        <v>10620</v>
      </c>
      <c r="O24" s="87">
        <f>N24*0.375</f>
        <v>3982.5</v>
      </c>
      <c r="P24" s="5">
        <f>N24-O24</f>
        <v>6637.5</v>
      </c>
      <c r="Q24" s="45"/>
      <c r="R24" s="45"/>
    </row>
    <row r="25" spans="1:18" ht="11.25">
      <c r="A25" s="145"/>
      <c r="B25" s="146"/>
      <c r="C25" s="150"/>
      <c r="D25" s="151"/>
      <c r="E25" s="151"/>
      <c r="F25" s="151"/>
      <c r="G25" s="151"/>
      <c r="H25" s="151"/>
      <c r="I25" s="151"/>
      <c r="J25" s="151"/>
      <c r="K25" s="130"/>
      <c r="L25" s="100" t="s">
        <v>14</v>
      </c>
      <c r="M25" s="6">
        <f>M22-M23-M24</f>
        <v>82620</v>
      </c>
      <c r="N25" s="6">
        <f>N22-N23</f>
        <v>51930</v>
      </c>
      <c r="O25" s="57"/>
      <c r="P25" s="1"/>
      <c r="Q25" s="45"/>
      <c r="R25" s="45"/>
    </row>
    <row r="26" spans="1:17" ht="22.5">
      <c r="A26" s="7" t="s">
        <v>15</v>
      </c>
      <c r="B26" s="7" t="s">
        <v>12</v>
      </c>
      <c r="C26" s="56" t="s">
        <v>25</v>
      </c>
      <c r="D26" s="56" t="s">
        <v>21</v>
      </c>
      <c r="E26" s="76" t="s">
        <v>2</v>
      </c>
      <c r="F26" s="56" t="s">
        <v>20</v>
      </c>
      <c r="G26" s="56" t="s">
        <v>19</v>
      </c>
      <c r="H26" s="76" t="s">
        <v>18</v>
      </c>
      <c r="I26" s="76" t="s">
        <v>17</v>
      </c>
      <c r="J26" s="56" t="s">
        <v>3</v>
      </c>
      <c r="K26" s="56" t="s">
        <v>4</v>
      </c>
      <c r="L26" s="7" t="s">
        <v>5</v>
      </c>
      <c r="M26" s="7" t="s">
        <v>22</v>
      </c>
      <c r="N26" s="7" t="s">
        <v>23</v>
      </c>
      <c r="O26" s="133" t="s">
        <v>70</v>
      </c>
      <c r="P26" s="133"/>
      <c r="Q26" s="45"/>
    </row>
    <row r="27" spans="1:16" ht="66.75" customHeight="1">
      <c r="A27" s="110" t="s">
        <v>16</v>
      </c>
      <c r="B27" s="8">
        <v>1</v>
      </c>
      <c r="C27" s="9" t="s">
        <v>35</v>
      </c>
      <c r="D27" s="16" t="s">
        <v>34</v>
      </c>
      <c r="E27" s="9" t="s">
        <v>33</v>
      </c>
      <c r="F27" s="16">
        <v>1</v>
      </c>
      <c r="G27" s="10">
        <v>38351</v>
      </c>
      <c r="H27" s="17" t="s">
        <v>38</v>
      </c>
      <c r="I27" s="17" t="s">
        <v>36</v>
      </c>
      <c r="J27" s="12">
        <v>13860</v>
      </c>
      <c r="K27" s="12">
        <v>0</v>
      </c>
      <c r="L27" s="12">
        <f>SUM(J27:K27)</f>
        <v>13860</v>
      </c>
      <c r="M27" s="49">
        <f aca="true" t="shared" si="1" ref="M27:M36">+L27</f>
        <v>13860</v>
      </c>
      <c r="N27" s="12">
        <f>M27*0.5</f>
        <v>6930</v>
      </c>
      <c r="O27" s="132" t="s">
        <v>97</v>
      </c>
      <c r="P27" s="132"/>
    </row>
    <row r="28" spans="1:18" ht="63.75" customHeight="1">
      <c r="A28" s="110" t="s">
        <v>16</v>
      </c>
      <c r="B28" s="8">
        <v>1</v>
      </c>
      <c r="C28" s="9" t="s">
        <v>35</v>
      </c>
      <c r="D28" s="16" t="s">
        <v>34</v>
      </c>
      <c r="E28" s="16" t="s">
        <v>37</v>
      </c>
      <c r="F28" s="16">
        <v>1</v>
      </c>
      <c r="G28" s="10">
        <v>38351</v>
      </c>
      <c r="H28" s="17" t="s">
        <v>39</v>
      </c>
      <c r="I28" s="17" t="s">
        <v>36</v>
      </c>
      <c r="J28" s="12">
        <v>13860</v>
      </c>
      <c r="K28" s="12">
        <v>0</v>
      </c>
      <c r="L28" s="12">
        <f>SUM(J28:K28)</f>
        <v>13860</v>
      </c>
      <c r="M28" s="49">
        <f t="shared" si="1"/>
        <v>13860</v>
      </c>
      <c r="N28" s="12">
        <f>M28*0.5</f>
        <v>6930</v>
      </c>
      <c r="O28" s="132" t="s">
        <v>97</v>
      </c>
      <c r="P28" s="132"/>
      <c r="R28" s="2">
        <f>+R29*R27</f>
        <v>0</v>
      </c>
    </row>
    <row r="29" spans="1:16" ht="60.75" customHeight="1">
      <c r="A29" s="110" t="s">
        <v>16</v>
      </c>
      <c r="B29" s="8">
        <v>1</v>
      </c>
      <c r="C29" s="9" t="s">
        <v>35</v>
      </c>
      <c r="D29" s="16" t="s">
        <v>34</v>
      </c>
      <c r="E29" s="16" t="s">
        <v>40</v>
      </c>
      <c r="F29" s="16">
        <v>1</v>
      </c>
      <c r="G29" s="10">
        <v>38351</v>
      </c>
      <c r="H29" s="17" t="s">
        <v>38</v>
      </c>
      <c r="I29" s="17" t="s">
        <v>36</v>
      </c>
      <c r="J29" s="12">
        <v>10080</v>
      </c>
      <c r="K29" s="12">
        <v>0</v>
      </c>
      <c r="L29" s="12">
        <f>SUM(J29:K29)</f>
        <v>10080</v>
      </c>
      <c r="M29" s="49">
        <f t="shared" si="1"/>
        <v>10080</v>
      </c>
      <c r="N29" s="12">
        <f>M29*0.5</f>
        <v>5040</v>
      </c>
      <c r="O29" s="132" t="s">
        <v>98</v>
      </c>
      <c r="P29" s="132"/>
    </row>
    <row r="30" spans="1:20" ht="21.75" customHeight="1">
      <c r="A30" s="110" t="s">
        <v>16</v>
      </c>
      <c r="B30" s="8">
        <v>1</v>
      </c>
      <c r="C30" s="9" t="s">
        <v>35</v>
      </c>
      <c r="D30" s="16" t="s">
        <v>42</v>
      </c>
      <c r="E30" s="16" t="s">
        <v>41</v>
      </c>
      <c r="F30" s="16">
        <v>60</v>
      </c>
      <c r="G30" s="10">
        <v>38350</v>
      </c>
      <c r="H30" s="11">
        <v>38350</v>
      </c>
      <c r="I30" s="17" t="s">
        <v>43</v>
      </c>
      <c r="J30" s="12">
        <v>9450</v>
      </c>
      <c r="K30" s="12">
        <f>J30*0.2</f>
        <v>1890</v>
      </c>
      <c r="L30" s="12">
        <f>SUM(J30:K30)</f>
        <v>11340</v>
      </c>
      <c r="M30" s="49">
        <f t="shared" si="1"/>
        <v>11340</v>
      </c>
      <c r="N30" s="12">
        <f>M30*0.5</f>
        <v>5670</v>
      </c>
      <c r="O30" s="132"/>
      <c r="P30" s="132"/>
      <c r="T30" s="2">
        <f>S29/10080</f>
        <v>0</v>
      </c>
    </row>
    <row r="31" spans="1:16" s="45" customFormat="1" ht="11.25" hidden="1">
      <c r="A31" s="118" t="s">
        <v>71</v>
      </c>
      <c r="B31" s="119">
        <v>1</v>
      </c>
      <c r="C31" s="16" t="s">
        <v>35</v>
      </c>
      <c r="D31" s="16" t="s">
        <v>80</v>
      </c>
      <c r="E31" s="16" t="s">
        <v>81</v>
      </c>
      <c r="F31" s="123">
        <v>2</v>
      </c>
      <c r="G31" s="17">
        <v>38392</v>
      </c>
      <c r="H31" s="17">
        <v>38392</v>
      </c>
      <c r="I31" s="17" t="s">
        <v>88</v>
      </c>
      <c r="J31" s="120">
        <v>2310</v>
      </c>
      <c r="K31" s="12">
        <v>0</v>
      </c>
      <c r="L31" s="12">
        <f>SUM(J31:K31)</f>
        <v>2310</v>
      </c>
      <c r="M31" s="120">
        <f t="shared" si="1"/>
        <v>2310</v>
      </c>
      <c r="N31" s="12">
        <f>M31*0.5</f>
        <v>1155</v>
      </c>
      <c r="O31" s="132" t="s">
        <v>94</v>
      </c>
      <c r="P31" s="132"/>
    </row>
    <row r="32" spans="1:16" s="45" customFormat="1" ht="22.5" hidden="1">
      <c r="A32" s="118" t="s">
        <v>71</v>
      </c>
      <c r="B32" s="119">
        <v>1</v>
      </c>
      <c r="C32" s="16" t="s">
        <v>35</v>
      </c>
      <c r="D32" s="16" t="s">
        <v>80</v>
      </c>
      <c r="E32" s="16" t="s">
        <v>81</v>
      </c>
      <c r="F32" s="123" t="s">
        <v>82</v>
      </c>
      <c r="G32" s="17">
        <v>38411</v>
      </c>
      <c r="H32" s="17">
        <v>38411</v>
      </c>
      <c r="I32" s="17" t="s">
        <v>88</v>
      </c>
      <c r="J32" s="120">
        <v>2310</v>
      </c>
      <c r="K32" s="12">
        <v>0</v>
      </c>
      <c r="L32" s="12">
        <f aca="true" t="shared" si="2" ref="L32:L37">SUM(J32:K32)</f>
        <v>2310</v>
      </c>
      <c r="M32" s="120">
        <f t="shared" si="1"/>
        <v>2310</v>
      </c>
      <c r="N32" s="12">
        <f aca="true" t="shared" si="3" ref="N32:N37">M32*0.5</f>
        <v>1155</v>
      </c>
      <c r="O32" s="132" t="s">
        <v>94</v>
      </c>
      <c r="P32" s="132"/>
    </row>
    <row r="33" spans="1:16" s="45" customFormat="1" ht="22.5" hidden="1">
      <c r="A33" s="118" t="s">
        <v>71</v>
      </c>
      <c r="B33" s="119">
        <v>1</v>
      </c>
      <c r="C33" s="16" t="s">
        <v>35</v>
      </c>
      <c r="D33" s="16" t="s">
        <v>80</v>
      </c>
      <c r="E33" s="16" t="s">
        <v>83</v>
      </c>
      <c r="F33" s="123" t="s">
        <v>82</v>
      </c>
      <c r="G33" s="17">
        <v>38384</v>
      </c>
      <c r="H33" s="17">
        <v>38384</v>
      </c>
      <c r="I33" s="17" t="s">
        <v>88</v>
      </c>
      <c r="J33" s="120">
        <v>2310</v>
      </c>
      <c r="K33" s="12">
        <v>0</v>
      </c>
      <c r="L33" s="12">
        <f t="shared" si="2"/>
        <v>2310</v>
      </c>
      <c r="M33" s="120">
        <f t="shared" si="1"/>
        <v>2310</v>
      </c>
      <c r="N33" s="12">
        <f t="shared" si="3"/>
        <v>1155</v>
      </c>
      <c r="O33" s="132" t="s">
        <v>94</v>
      </c>
      <c r="P33" s="132"/>
    </row>
    <row r="34" spans="1:16" s="45" customFormat="1" ht="22.5" hidden="1">
      <c r="A34" s="118" t="s">
        <v>71</v>
      </c>
      <c r="B34" s="119">
        <v>1</v>
      </c>
      <c r="C34" s="16" t="s">
        <v>35</v>
      </c>
      <c r="D34" s="16" t="s">
        <v>80</v>
      </c>
      <c r="E34" s="16" t="s">
        <v>83</v>
      </c>
      <c r="F34" s="123" t="s">
        <v>82</v>
      </c>
      <c r="G34" s="17">
        <v>38411</v>
      </c>
      <c r="H34" s="17">
        <v>38411</v>
      </c>
      <c r="I34" s="17" t="s">
        <v>88</v>
      </c>
      <c r="J34" s="120">
        <v>2310</v>
      </c>
      <c r="K34" s="12">
        <v>0</v>
      </c>
      <c r="L34" s="12">
        <f t="shared" si="2"/>
        <v>2310</v>
      </c>
      <c r="M34" s="120">
        <f t="shared" si="1"/>
        <v>2310</v>
      </c>
      <c r="N34" s="12">
        <f t="shared" si="3"/>
        <v>1155</v>
      </c>
      <c r="O34" s="132" t="s">
        <v>94</v>
      </c>
      <c r="P34" s="132"/>
    </row>
    <row r="35" spans="1:16" s="45" customFormat="1" ht="22.5" hidden="1">
      <c r="A35" s="118" t="s">
        <v>71</v>
      </c>
      <c r="B35" s="119">
        <v>1</v>
      </c>
      <c r="C35" s="16" t="s">
        <v>35</v>
      </c>
      <c r="D35" s="16" t="s">
        <v>84</v>
      </c>
      <c r="E35" s="16" t="s">
        <v>85</v>
      </c>
      <c r="F35" s="123" t="s">
        <v>82</v>
      </c>
      <c r="G35" s="17">
        <v>38392</v>
      </c>
      <c r="H35" s="17">
        <v>38392</v>
      </c>
      <c r="I35" s="17" t="s">
        <v>88</v>
      </c>
      <c r="J35" s="120">
        <v>1680</v>
      </c>
      <c r="K35" s="12">
        <v>0</v>
      </c>
      <c r="L35" s="12">
        <f t="shared" si="2"/>
        <v>1680</v>
      </c>
      <c r="M35" s="120">
        <f t="shared" si="1"/>
        <v>1680</v>
      </c>
      <c r="N35" s="12">
        <f t="shared" si="3"/>
        <v>840</v>
      </c>
      <c r="O35" s="132" t="s">
        <v>94</v>
      </c>
      <c r="P35" s="132"/>
    </row>
    <row r="36" spans="1:16" s="45" customFormat="1" ht="22.5" hidden="1">
      <c r="A36" s="118" t="s">
        <v>71</v>
      </c>
      <c r="B36" s="119">
        <v>1</v>
      </c>
      <c r="C36" s="16" t="s">
        <v>35</v>
      </c>
      <c r="D36" s="16" t="s">
        <v>84</v>
      </c>
      <c r="E36" s="16" t="s">
        <v>85</v>
      </c>
      <c r="F36" s="123" t="s">
        <v>82</v>
      </c>
      <c r="G36" s="17">
        <v>38411</v>
      </c>
      <c r="H36" s="17">
        <v>38411</v>
      </c>
      <c r="I36" s="17" t="s">
        <v>88</v>
      </c>
      <c r="J36" s="120">
        <v>1680</v>
      </c>
      <c r="K36" s="12">
        <v>0</v>
      </c>
      <c r="L36" s="12">
        <f t="shared" si="2"/>
        <v>1680</v>
      </c>
      <c r="M36" s="120">
        <f t="shared" si="1"/>
        <v>1680</v>
      </c>
      <c r="N36" s="12">
        <f t="shared" si="3"/>
        <v>840</v>
      </c>
      <c r="O36" s="132" t="s">
        <v>94</v>
      </c>
      <c r="P36" s="132"/>
    </row>
    <row r="37" spans="1:16" s="45" customFormat="1" ht="22.5" customHeight="1" hidden="1">
      <c r="A37" s="118" t="s">
        <v>71</v>
      </c>
      <c r="B37" s="119">
        <v>1</v>
      </c>
      <c r="C37" s="16" t="s">
        <v>35</v>
      </c>
      <c r="D37" s="122" t="s">
        <v>86</v>
      </c>
      <c r="E37" s="16" t="s">
        <v>87</v>
      </c>
      <c r="F37" s="16">
        <v>1</v>
      </c>
      <c r="G37" s="17">
        <v>38366</v>
      </c>
      <c r="H37" s="17">
        <v>38366</v>
      </c>
      <c r="I37" s="17" t="s">
        <v>88</v>
      </c>
      <c r="J37" s="121">
        <v>8333.33</v>
      </c>
      <c r="K37" s="12">
        <f>J37*0.2</f>
        <v>1666.6660000000002</v>
      </c>
      <c r="L37" s="12">
        <f t="shared" si="2"/>
        <v>9999.996</v>
      </c>
      <c r="M37" s="120">
        <f>8640</f>
        <v>8640</v>
      </c>
      <c r="N37" s="12">
        <f t="shared" si="3"/>
        <v>4320</v>
      </c>
      <c r="O37" s="132"/>
      <c r="P37" s="132"/>
    </row>
    <row r="38" spans="1:16" ht="11.25">
      <c r="A38" s="110"/>
      <c r="B38" s="8"/>
      <c r="C38" s="9"/>
      <c r="D38" s="16"/>
      <c r="E38" s="16"/>
      <c r="F38" s="16"/>
      <c r="G38" s="10"/>
      <c r="H38" s="11"/>
      <c r="I38" s="17"/>
      <c r="J38" s="12"/>
      <c r="K38" s="12"/>
      <c r="L38" s="12"/>
      <c r="M38" s="49"/>
      <c r="N38" s="12"/>
      <c r="O38" s="132"/>
      <c r="P38" s="132"/>
    </row>
    <row r="39" spans="1:16" ht="11.25">
      <c r="A39" s="110"/>
      <c r="B39" s="8"/>
      <c r="C39" s="9"/>
      <c r="D39" s="16"/>
      <c r="E39" s="16"/>
      <c r="F39" s="16"/>
      <c r="G39" s="10"/>
      <c r="H39" s="11"/>
      <c r="I39" s="17"/>
      <c r="J39" s="12"/>
      <c r="K39" s="12"/>
      <c r="L39" s="12"/>
      <c r="M39" s="49"/>
      <c r="N39" s="12"/>
      <c r="O39" s="132"/>
      <c r="P39" s="132"/>
    </row>
    <row r="40" spans="1:16" ht="11.25">
      <c r="A40" s="110"/>
      <c r="B40" s="8"/>
      <c r="C40" s="9"/>
      <c r="D40" s="16"/>
      <c r="E40" s="16"/>
      <c r="F40" s="16"/>
      <c r="G40" s="127"/>
      <c r="H40" s="128">
        <f>G40/12</f>
        <v>0</v>
      </c>
      <c r="I40" s="17"/>
      <c r="J40" s="12"/>
      <c r="K40" s="12"/>
      <c r="L40" s="12"/>
      <c r="M40" s="49"/>
      <c r="N40" s="12"/>
      <c r="O40" s="132"/>
      <c r="P40" s="132"/>
    </row>
    <row r="41" spans="1:16" ht="9" customHeight="1">
      <c r="A41" s="110"/>
      <c r="B41" s="8"/>
      <c r="C41" s="9"/>
      <c r="D41" s="16"/>
      <c r="E41" s="16"/>
      <c r="F41" s="16"/>
      <c r="G41" s="10"/>
      <c r="H41" s="17"/>
      <c r="I41" s="17"/>
      <c r="J41" s="12"/>
      <c r="K41" s="12"/>
      <c r="L41" s="12"/>
      <c r="M41" s="49"/>
      <c r="N41" s="12"/>
      <c r="O41" s="132"/>
      <c r="P41" s="132"/>
    </row>
    <row r="42" ht="11.25">
      <c r="Q42" s="45"/>
    </row>
    <row r="43" spans="1:17" ht="11.25">
      <c r="A43" s="63"/>
      <c r="B43" s="116"/>
      <c r="C43" s="64"/>
      <c r="D43" s="64"/>
      <c r="E43" s="65"/>
      <c r="F43" s="66"/>
      <c r="G43" s="66"/>
      <c r="H43" s="67"/>
      <c r="I43" s="68"/>
      <c r="J43" s="68"/>
      <c r="K43" s="68"/>
      <c r="L43" s="69"/>
      <c r="M43" s="43" t="s">
        <v>29</v>
      </c>
      <c r="N43" s="43" t="s">
        <v>23</v>
      </c>
      <c r="O43" s="54" t="s">
        <v>27</v>
      </c>
      <c r="P43" s="55" t="s">
        <v>28</v>
      </c>
      <c r="Q43" s="45"/>
    </row>
    <row r="44" spans="1:18" ht="11.25">
      <c r="A44" s="143" t="s">
        <v>1</v>
      </c>
      <c r="B44" s="144"/>
      <c r="C44" s="147"/>
      <c r="D44" s="148"/>
      <c r="E44" s="148"/>
      <c r="F44" s="148"/>
      <c r="G44" s="148"/>
      <c r="H44" s="148"/>
      <c r="I44" s="148"/>
      <c r="J44" s="148"/>
      <c r="K44" s="149"/>
      <c r="L44" s="101" t="s">
        <v>13</v>
      </c>
      <c r="M44" s="13">
        <v>7500</v>
      </c>
      <c r="N44" s="90">
        <f>M44*0.5</f>
        <v>3750</v>
      </c>
      <c r="O44" s="86"/>
      <c r="P44" s="86"/>
      <c r="Q44" s="45"/>
      <c r="R44" s="45"/>
    </row>
    <row r="45" spans="1:18" ht="11.25">
      <c r="A45" s="143"/>
      <c r="B45" s="144"/>
      <c r="C45" s="79"/>
      <c r="D45" s="78"/>
      <c r="E45" s="78"/>
      <c r="F45" s="78"/>
      <c r="G45" s="78"/>
      <c r="H45" s="78"/>
      <c r="I45" s="78"/>
      <c r="J45" s="78"/>
      <c r="K45" s="14">
        <f>SUM(K49:K54)</f>
        <v>1500</v>
      </c>
      <c r="L45" s="51" t="s">
        <v>72</v>
      </c>
      <c r="M45" s="14">
        <f>SUM(M49:M54)</f>
        <v>9000</v>
      </c>
      <c r="N45" s="14">
        <f>SUM(N49:N54)</f>
        <v>4500</v>
      </c>
      <c r="O45" s="87">
        <f>N45*0.375</f>
        <v>1687.5</v>
      </c>
      <c r="P45" s="5">
        <f>N45-O45</f>
        <v>2812.5</v>
      </c>
      <c r="Q45" s="45"/>
      <c r="R45" s="45"/>
    </row>
    <row r="46" spans="1:18" ht="11.25">
      <c r="A46" s="143"/>
      <c r="B46" s="144"/>
      <c r="C46" s="79"/>
      <c r="D46" s="78"/>
      <c r="E46" s="78"/>
      <c r="F46" s="78"/>
      <c r="G46" s="78"/>
      <c r="H46" s="78"/>
      <c r="I46" s="78"/>
      <c r="J46" s="78"/>
      <c r="K46" s="80"/>
      <c r="L46" s="99" t="s">
        <v>73</v>
      </c>
      <c r="M46" s="4">
        <v>0</v>
      </c>
      <c r="N46" s="4">
        <v>0</v>
      </c>
      <c r="O46" s="87">
        <f>N46*0.375</f>
        <v>0</v>
      </c>
      <c r="P46" s="5">
        <f>N46-O46</f>
        <v>0</v>
      </c>
      <c r="Q46" s="45"/>
      <c r="R46" s="45"/>
    </row>
    <row r="47" spans="1:18" ht="11.25">
      <c r="A47" s="145"/>
      <c r="B47" s="146"/>
      <c r="C47" s="150"/>
      <c r="D47" s="151"/>
      <c r="E47" s="151"/>
      <c r="F47" s="151"/>
      <c r="G47" s="151"/>
      <c r="H47" s="151"/>
      <c r="I47" s="151"/>
      <c r="J47" s="151"/>
      <c r="K47" s="130"/>
      <c r="L47" s="52" t="s">
        <v>14</v>
      </c>
      <c r="M47" s="6">
        <f>M44-M45-M46</f>
        <v>-1500</v>
      </c>
      <c r="N47" s="15">
        <f>N44-N45</f>
        <v>-750</v>
      </c>
      <c r="O47" s="89"/>
      <c r="P47" s="1"/>
      <c r="Q47" s="45"/>
      <c r="R47" s="45"/>
    </row>
    <row r="48" spans="1:17" ht="22.5">
      <c r="A48" s="7" t="s">
        <v>15</v>
      </c>
      <c r="B48" s="7" t="s">
        <v>12</v>
      </c>
      <c r="C48" s="56" t="s">
        <v>25</v>
      </c>
      <c r="D48" s="56" t="s">
        <v>21</v>
      </c>
      <c r="E48" s="76" t="s">
        <v>2</v>
      </c>
      <c r="F48" s="56" t="s">
        <v>20</v>
      </c>
      <c r="G48" s="56" t="s">
        <v>19</v>
      </c>
      <c r="H48" s="76" t="s">
        <v>18</v>
      </c>
      <c r="I48" s="76" t="s">
        <v>17</v>
      </c>
      <c r="J48" s="56" t="s">
        <v>3</v>
      </c>
      <c r="K48" s="56" t="s">
        <v>4</v>
      </c>
      <c r="L48" s="7" t="s">
        <v>5</v>
      </c>
      <c r="M48" s="7" t="s">
        <v>22</v>
      </c>
      <c r="N48" s="7" t="s">
        <v>23</v>
      </c>
      <c r="O48" s="133" t="s">
        <v>70</v>
      </c>
      <c r="P48" s="133"/>
      <c r="Q48" s="45"/>
    </row>
    <row r="49" spans="1:16" ht="44.25" customHeight="1">
      <c r="A49" s="110" t="s">
        <v>16</v>
      </c>
      <c r="B49" s="8" t="s">
        <v>26</v>
      </c>
      <c r="C49" s="9" t="s">
        <v>35</v>
      </c>
      <c r="D49" s="16" t="s">
        <v>95</v>
      </c>
      <c r="E49" s="16" t="s">
        <v>87</v>
      </c>
      <c r="F49" s="9">
        <v>6</v>
      </c>
      <c r="G49" s="10">
        <v>38350</v>
      </c>
      <c r="H49" s="11">
        <v>38350</v>
      </c>
      <c r="I49" s="11" t="s">
        <v>44</v>
      </c>
      <c r="J49" s="12">
        <v>7500</v>
      </c>
      <c r="K49" s="12">
        <f>+J49*0.2</f>
        <v>1500</v>
      </c>
      <c r="L49" s="12">
        <f>SUM(J49:K49)</f>
        <v>9000</v>
      </c>
      <c r="M49" s="12">
        <f>+L49</f>
        <v>9000</v>
      </c>
      <c r="N49" s="12">
        <f>M49*0.5</f>
        <v>4500</v>
      </c>
      <c r="O49" s="132" t="s">
        <v>99</v>
      </c>
      <c r="P49" s="132"/>
    </row>
    <row r="50" spans="1:17" ht="11.25">
      <c r="A50" s="110"/>
      <c r="B50" s="8"/>
      <c r="C50" s="9"/>
      <c r="D50" s="9"/>
      <c r="E50" s="9"/>
      <c r="F50" s="9"/>
      <c r="G50" s="10"/>
      <c r="H50" s="11"/>
      <c r="I50" s="11"/>
      <c r="J50" s="12"/>
      <c r="K50" s="12"/>
      <c r="L50" s="12"/>
      <c r="M50" s="12"/>
      <c r="N50" s="12"/>
      <c r="O50" s="132"/>
      <c r="P50" s="132"/>
      <c r="Q50" s="45"/>
    </row>
    <row r="51" spans="1:17" ht="11.25">
      <c r="A51" s="110"/>
      <c r="B51" s="8"/>
      <c r="C51" s="9"/>
      <c r="D51" s="9"/>
      <c r="E51" s="9"/>
      <c r="F51" s="9"/>
      <c r="G51" s="10"/>
      <c r="H51" s="11"/>
      <c r="I51" s="11"/>
      <c r="J51" s="12"/>
      <c r="K51" s="12"/>
      <c r="L51" s="12"/>
      <c r="M51" s="12"/>
      <c r="N51" s="12"/>
      <c r="O51" s="132"/>
      <c r="P51" s="132"/>
      <c r="Q51" s="45"/>
    </row>
    <row r="52" spans="1:17" ht="11.25">
      <c r="A52" s="110"/>
      <c r="B52" s="8"/>
      <c r="C52" s="8"/>
      <c r="D52" s="9"/>
      <c r="E52" s="9"/>
      <c r="F52" s="9"/>
      <c r="G52" s="10"/>
      <c r="H52" s="11"/>
      <c r="I52" s="11"/>
      <c r="J52" s="12"/>
      <c r="K52" s="12"/>
      <c r="L52" s="12"/>
      <c r="M52" s="12"/>
      <c r="N52" s="12"/>
      <c r="O52" s="132"/>
      <c r="P52" s="132"/>
      <c r="Q52" s="45"/>
    </row>
    <row r="53" spans="1:17" ht="11.25">
      <c r="A53" s="110"/>
      <c r="B53" s="8"/>
      <c r="C53" s="9"/>
      <c r="D53" s="9"/>
      <c r="E53" s="9"/>
      <c r="F53" s="9"/>
      <c r="G53" s="10"/>
      <c r="H53" s="11"/>
      <c r="I53" s="11"/>
      <c r="J53" s="12"/>
      <c r="K53" s="12"/>
      <c r="L53" s="12"/>
      <c r="M53" s="12"/>
      <c r="N53" s="12"/>
      <c r="O53" s="132"/>
      <c r="P53" s="132"/>
      <c r="Q53" s="45"/>
    </row>
    <row r="54" spans="1:17" ht="11.25">
      <c r="A54" s="113"/>
      <c r="B54" s="8"/>
      <c r="C54" s="9"/>
      <c r="D54" s="9"/>
      <c r="E54" s="9"/>
      <c r="F54" s="9"/>
      <c r="G54" s="10"/>
      <c r="H54" s="11"/>
      <c r="I54" s="11"/>
      <c r="J54" s="12"/>
      <c r="K54" s="12"/>
      <c r="L54" s="12"/>
      <c r="M54" s="12"/>
      <c r="N54" s="12"/>
      <c r="O54" s="132"/>
      <c r="P54" s="132"/>
      <c r="Q54" s="45"/>
    </row>
    <row r="55" ht="11.25">
      <c r="Q55" s="45"/>
    </row>
    <row r="56" spans="1:17" ht="11.25">
      <c r="A56" s="63"/>
      <c r="B56" s="116"/>
      <c r="C56" s="64"/>
      <c r="D56" s="64"/>
      <c r="E56" s="65"/>
      <c r="F56" s="66"/>
      <c r="G56" s="66"/>
      <c r="H56" s="67"/>
      <c r="I56" s="68"/>
      <c r="J56" s="68"/>
      <c r="K56" s="68"/>
      <c r="L56" s="68"/>
      <c r="M56" s="42" t="s">
        <v>29</v>
      </c>
      <c r="N56" s="43" t="s">
        <v>23</v>
      </c>
      <c r="O56" s="54" t="s">
        <v>27</v>
      </c>
      <c r="P56" s="55" t="s">
        <v>28</v>
      </c>
      <c r="Q56" s="45"/>
    </row>
    <row r="57" spans="1:18" ht="11.25">
      <c r="A57" s="143" t="s">
        <v>9</v>
      </c>
      <c r="B57" s="144"/>
      <c r="C57" s="147"/>
      <c r="D57" s="148"/>
      <c r="E57" s="148"/>
      <c r="F57" s="148"/>
      <c r="G57" s="148"/>
      <c r="H57" s="148"/>
      <c r="I57" s="148"/>
      <c r="J57" s="148"/>
      <c r="K57" s="149"/>
      <c r="L57" s="70" t="s">
        <v>13</v>
      </c>
      <c r="M57" s="3">
        <v>32600</v>
      </c>
      <c r="N57" s="3">
        <f>M57*0.5</f>
        <v>16300</v>
      </c>
      <c r="O57" s="86"/>
      <c r="P57" s="86"/>
      <c r="Q57" s="45"/>
      <c r="R57" s="45"/>
    </row>
    <row r="58" spans="1:18" ht="11.25">
      <c r="A58" s="143"/>
      <c r="B58" s="144"/>
      <c r="C58" s="79"/>
      <c r="D58" s="78"/>
      <c r="E58" s="78"/>
      <c r="F58" s="78"/>
      <c r="G58" s="78"/>
      <c r="H58" s="78"/>
      <c r="I58" s="78"/>
      <c r="J58" s="78"/>
      <c r="K58" s="4">
        <f>SUM(K62:K69)</f>
        <v>0</v>
      </c>
      <c r="L58" s="51" t="s">
        <v>72</v>
      </c>
      <c r="M58" s="4">
        <f>SUM(M62:M69)</f>
        <v>0</v>
      </c>
      <c r="N58" s="4">
        <f>SUM(N62:N64)</f>
        <v>0</v>
      </c>
      <c r="O58" s="87">
        <f>N58*0.375</f>
        <v>0</v>
      </c>
      <c r="P58" s="5">
        <f>N58-O58</f>
        <v>0</v>
      </c>
      <c r="Q58" s="45"/>
      <c r="R58" s="45"/>
    </row>
    <row r="59" spans="1:18" ht="11.25">
      <c r="A59" s="143"/>
      <c r="B59" s="144"/>
      <c r="C59" s="79"/>
      <c r="D59" s="78"/>
      <c r="E59" s="78"/>
      <c r="F59" s="78"/>
      <c r="G59" s="78"/>
      <c r="H59" s="78"/>
      <c r="I59" s="78"/>
      <c r="J59" s="78"/>
      <c r="K59" s="80"/>
      <c r="L59" s="99" t="s">
        <v>73</v>
      </c>
      <c r="M59" s="4">
        <v>0</v>
      </c>
      <c r="N59" s="4">
        <v>0</v>
      </c>
      <c r="O59" s="87">
        <f>N59*0.375</f>
        <v>0</v>
      </c>
      <c r="P59" s="5">
        <f>N59-O59</f>
        <v>0</v>
      </c>
      <c r="Q59" s="45"/>
      <c r="R59" s="45"/>
    </row>
    <row r="60" spans="1:18" ht="11.25">
      <c r="A60" s="145"/>
      <c r="B60" s="146"/>
      <c r="C60" s="150"/>
      <c r="D60" s="151"/>
      <c r="E60" s="151"/>
      <c r="F60" s="151"/>
      <c r="G60" s="151"/>
      <c r="H60" s="151"/>
      <c r="I60" s="151"/>
      <c r="J60" s="151"/>
      <c r="K60" s="130"/>
      <c r="L60" s="52" t="s">
        <v>14</v>
      </c>
      <c r="M60" s="6">
        <f>M57-M58-M59</f>
        <v>32600</v>
      </c>
      <c r="N60" s="6">
        <f>N57-N58</f>
        <v>16300</v>
      </c>
      <c r="O60" s="1"/>
      <c r="P60" s="1"/>
      <c r="Q60" s="45"/>
      <c r="R60" s="45"/>
    </row>
    <row r="61" spans="1:17" ht="22.5">
      <c r="A61" s="7" t="s">
        <v>15</v>
      </c>
      <c r="B61" s="7" t="s">
        <v>12</v>
      </c>
      <c r="C61" s="56" t="s">
        <v>25</v>
      </c>
      <c r="D61" s="56" t="s">
        <v>21</v>
      </c>
      <c r="E61" s="76" t="s">
        <v>2</v>
      </c>
      <c r="F61" s="56" t="s">
        <v>20</v>
      </c>
      <c r="G61" s="56" t="s">
        <v>19</v>
      </c>
      <c r="H61" s="76" t="s">
        <v>18</v>
      </c>
      <c r="I61" s="76" t="s">
        <v>17</v>
      </c>
      <c r="J61" s="56" t="s">
        <v>3</v>
      </c>
      <c r="K61" s="56" t="s">
        <v>4</v>
      </c>
      <c r="L61" s="7" t="s">
        <v>5</v>
      </c>
      <c r="M61" s="7" t="s">
        <v>22</v>
      </c>
      <c r="N61" s="7" t="s">
        <v>23</v>
      </c>
      <c r="O61" s="133" t="s">
        <v>70</v>
      </c>
      <c r="P61" s="133"/>
      <c r="Q61" s="45"/>
    </row>
    <row r="62" spans="1:17" ht="11.25">
      <c r="A62" s="110"/>
      <c r="B62" s="8"/>
      <c r="C62" s="9"/>
      <c r="D62" s="18"/>
      <c r="E62" s="8"/>
      <c r="F62" s="8"/>
      <c r="G62" s="19"/>
      <c r="H62" s="20"/>
      <c r="I62" s="21"/>
      <c r="J62" s="12"/>
      <c r="K62" s="12"/>
      <c r="L62" s="22">
        <f>J62+K62</f>
        <v>0</v>
      </c>
      <c r="M62" s="12"/>
      <c r="N62" s="12">
        <f>M62*0.65</f>
        <v>0</v>
      </c>
      <c r="O62" s="132"/>
      <c r="P62" s="132"/>
      <c r="Q62" s="45"/>
    </row>
    <row r="63" spans="1:17" ht="11.25">
      <c r="A63" s="110"/>
      <c r="B63" s="8"/>
      <c r="C63" s="9"/>
      <c r="D63" s="9"/>
      <c r="E63" s="9"/>
      <c r="F63" s="9"/>
      <c r="G63" s="10"/>
      <c r="H63" s="11"/>
      <c r="I63" s="11"/>
      <c r="J63" s="12"/>
      <c r="K63" s="12"/>
      <c r="L63" s="12"/>
      <c r="M63" s="12"/>
      <c r="N63" s="12"/>
      <c r="O63" s="132"/>
      <c r="P63" s="132"/>
      <c r="Q63" s="45"/>
    </row>
    <row r="64" spans="1:17" ht="11.25">
      <c r="A64" s="110"/>
      <c r="B64" s="8"/>
      <c r="C64" s="9"/>
      <c r="D64" s="9"/>
      <c r="E64" s="9"/>
      <c r="F64" s="9"/>
      <c r="G64" s="10"/>
      <c r="H64" s="11"/>
      <c r="I64" s="11"/>
      <c r="J64" s="12"/>
      <c r="K64" s="12"/>
      <c r="L64" s="12"/>
      <c r="M64" s="12"/>
      <c r="N64" s="12"/>
      <c r="O64" s="132"/>
      <c r="P64" s="132"/>
      <c r="Q64" s="45"/>
    </row>
    <row r="65" spans="1:17" ht="11.25">
      <c r="A65" s="110"/>
      <c r="B65" s="8"/>
      <c r="C65" s="9"/>
      <c r="D65" s="9"/>
      <c r="E65" s="9"/>
      <c r="F65" s="9"/>
      <c r="G65" s="10"/>
      <c r="H65" s="11"/>
      <c r="I65" s="11"/>
      <c r="J65" s="12"/>
      <c r="K65" s="12"/>
      <c r="L65" s="12"/>
      <c r="M65" s="12"/>
      <c r="N65" s="12"/>
      <c r="O65" s="132"/>
      <c r="P65" s="132"/>
      <c r="Q65" s="45"/>
    </row>
    <row r="66" spans="1:17" ht="11.25">
      <c r="A66" s="110"/>
      <c r="B66" s="8"/>
      <c r="C66" s="9"/>
      <c r="D66" s="9"/>
      <c r="E66" s="9"/>
      <c r="F66" s="9"/>
      <c r="G66" s="10"/>
      <c r="H66" s="11"/>
      <c r="I66" s="11"/>
      <c r="J66" s="12"/>
      <c r="K66" s="12"/>
      <c r="L66" s="12"/>
      <c r="M66" s="12"/>
      <c r="N66" s="12"/>
      <c r="O66" s="132"/>
      <c r="P66" s="132"/>
      <c r="Q66" s="45"/>
    </row>
    <row r="67" spans="1:17" ht="11.25">
      <c r="A67" s="110"/>
      <c r="B67" s="8"/>
      <c r="C67" s="8"/>
      <c r="D67" s="9"/>
      <c r="E67" s="9"/>
      <c r="F67" s="9"/>
      <c r="G67" s="10"/>
      <c r="H67" s="11"/>
      <c r="I67" s="11"/>
      <c r="J67" s="12"/>
      <c r="K67" s="12"/>
      <c r="L67" s="12"/>
      <c r="M67" s="12"/>
      <c r="N67" s="12"/>
      <c r="O67" s="132"/>
      <c r="P67" s="132"/>
      <c r="Q67" s="45"/>
    </row>
    <row r="68" spans="1:17" ht="11.25">
      <c r="A68" s="110"/>
      <c r="B68" s="8"/>
      <c r="C68" s="9"/>
      <c r="D68" s="9"/>
      <c r="E68" s="9"/>
      <c r="F68" s="9"/>
      <c r="G68" s="10"/>
      <c r="H68" s="11"/>
      <c r="I68" s="11"/>
      <c r="J68" s="12"/>
      <c r="K68" s="12"/>
      <c r="L68" s="12"/>
      <c r="M68" s="12"/>
      <c r="N68" s="12"/>
      <c r="O68" s="132"/>
      <c r="P68" s="132"/>
      <c r="Q68" s="45"/>
    </row>
    <row r="69" spans="1:17" ht="11.25">
      <c r="A69" s="113"/>
      <c r="B69" s="8"/>
      <c r="C69" s="9"/>
      <c r="D69" s="9"/>
      <c r="E69" s="9"/>
      <c r="F69" s="9"/>
      <c r="G69" s="10"/>
      <c r="H69" s="11"/>
      <c r="I69" s="11"/>
      <c r="J69" s="12"/>
      <c r="K69" s="12"/>
      <c r="L69" s="12"/>
      <c r="M69" s="12"/>
      <c r="N69" s="12"/>
      <c r="O69" s="132"/>
      <c r="P69" s="132"/>
      <c r="Q69" s="45"/>
    </row>
    <row r="70" ht="11.25">
      <c r="Q70" s="45"/>
    </row>
    <row r="71" spans="1:17" ht="11.25">
      <c r="A71" s="63"/>
      <c r="B71" s="116"/>
      <c r="C71" s="71"/>
      <c r="D71" s="71"/>
      <c r="E71" s="72"/>
      <c r="F71" s="73"/>
      <c r="G71" s="73"/>
      <c r="H71" s="74"/>
      <c r="I71" s="75"/>
      <c r="J71" s="75"/>
      <c r="K71" s="75"/>
      <c r="L71" s="69"/>
      <c r="M71" s="43" t="s">
        <v>29</v>
      </c>
      <c r="N71" s="43" t="s">
        <v>23</v>
      </c>
      <c r="O71" s="84" t="s">
        <v>27</v>
      </c>
      <c r="P71" s="85" t="s">
        <v>28</v>
      </c>
      <c r="Q71" s="45"/>
    </row>
    <row r="72" spans="1:18" ht="11.25">
      <c r="A72" s="143" t="s">
        <v>24</v>
      </c>
      <c r="B72" s="144"/>
      <c r="C72" s="153"/>
      <c r="D72" s="154"/>
      <c r="E72" s="154"/>
      <c r="F72" s="154"/>
      <c r="G72" s="154"/>
      <c r="H72" s="154"/>
      <c r="I72" s="154"/>
      <c r="J72" s="154"/>
      <c r="K72" s="155"/>
      <c r="L72" s="70" t="s">
        <v>13</v>
      </c>
      <c r="M72" s="13">
        <v>37000</v>
      </c>
      <c r="N72" s="90">
        <f>M72*0.5</f>
        <v>18500</v>
      </c>
      <c r="O72" s="102"/>
      <c r="P72" s="102"/>
      <c r="Q72" s="45"/>
      <c r="R72" s="45"/>
    </row>
    <row r="73" spans="1:18" ht="11.25">
      <c r="A73" s="143"/>
      <c r="B73" s="144"/>
      <c r="C73" s="79"/>
      <c r="D73" s="78"/>
      <c r="E73" s="78"/>
      <c r="F73" s="78"/>
      <c r="G73" s="78"/>
      <c r="H73" s="78"/>
      <c r="I73" s="78"/>
      <c r="J73" s="78"/>
      <c r="K73" s="4">
        <f>SUM(K77)</f>
        <v>3000</v>
      </c>
      <c r="L73" s="51" t="s">
        <v>72</v>
      </c>
      <c r="M73" s="4">
        <f>SUM(M77)</f>
        <v>18000</v>
      </c>
      <c r="N73" s="4">
        <f>SUM(N77)</f>
        <v>9000</v>
      </c>
      <c r="O73" s="87">
        <f>N73*0.375</f>
        <v>3375</v>
      </c>
      <c r="P73" s="5">
        <f>N73-O73</f>
        <v>5625</v>
      </c>
      <c r="Q73" s="45"/>
      <c r="R73" s="45"/>
    </row>
    <row r="74" spans="1:18" ht="11.25">
      <c r="A74" s="143"/>
      <c r="B74" s="144"/>
      <c r="C74" s="79"/>
      <c r="D74" s="78"/>
      <c r="E74" s="78"/>
      <c r="F74" s="78"/>
      <c r="G74" s="78"/>
      <c r="H74" s="78"/>
      <c r="I74" s="78"/>
      <c r="J74" s="78"/>
      <c r="K74" s="80"/>
      <c r="L74" s="51" t="s">
        <v>73</v>
      </c>
      <c r="M74" s="4">
        <f>SUM(M78:M79)</f>
        <v>0</v>
      </c>
      <c r="N74" s="4">
        <f>SUM(N78:N79)</f>
        <v>0</v>
      </c>
      <c r="O74" s="87">
        <f>N74*0.375</f>
        <v>0</v>
      </c>
      <c r="P74" s="5">
        <f>N74-O74</f>
        <v>0</v>
      </c>
      <c r="Q74" s="45"/>
      <c r="R74" s="45"/>
    </row>
    <row r="75" spans="1:18" ht="11.25">
      <c r="A75" s="145"/>
      <c r="B75" s="146"/>
      <c r="C75" s="150"/>
      <c r="D75" s="151"/>
      <c r="E75" s="151"/>
      <c r="F75" s="151"/>
      <c r="G75" s="151"/>
      <c r="H75" s="151"/>
      <c r="I75" s="151"/>
      <c r="J75" s="151"/>
      <c r="K75" s="130"/>
      <c r="L75" s="52" t="s">
        <v>14</v>
      </c>
      <c r="M75" s="6">
        <f>M72-M73-M74</f>
        <v>19000</v>
      </c>
      <c r="N75" s="15">
        <f>N72-N73</f>
        <v>9500</v>
      </c>
      <c r="O75" s="1"/>
      <c r="P75" s="1"/>
      <c r="Q75" s="45"/>
      <c r="R75" s="45"/>
    </row>
    <row r="76" spans="1:17" ht="22.5">
      <c r="A76" s="7" t="s">
        <v>15</v>
      </c>
      <c r="B76" s="7" t="s">
        <v>12</v>
      </c>
      <c r="C76" s="56" t="s">
        <v>25</v>
      </c>
      <c r="D76" s="56" t="s">
        <v>21</v>
      </c>
      <c r="E76" s="76" t="s">
        <v>2</v>
      </c>
      <c r="F76" s="56" t="s">
        <v>20</v>
      </c>
      <c r="G76" s="56" t="s">
        <v>19</v>
      </c>
      <c r="H76" s="76" t="s">
        <v>18</v>
      </c>
      <c r="I76" s="76" t="s">
        <v>17</v>
      </c>
      <c r="J76" s="56" t="s">
        <v>3</v>
      </c>
      <c r="K76" s="56" t="s">
        <v>4</v>
      </c>
      <c r="L76" s="7" t="s">
        <v>5</v>
      </c>
      <c r="M76" s="7" t="s">
        <v>22</v>
      </c>
      <c r="N76" s="7" t="s">
        <v>23</v>
      </c>
      <c r="O76" s="133" t="s">
        <v>70</v>
      </c>
      <c r="P76" s="133"/>
      <c r="Q76" s="45"/>
    </row>
    <row r="77" spans="1:16" ht="57.75" customHeight="1">
      <c r="A77" s="110" t="s">
        <v>16</v>
      </c>
      <c r="B77" s="8" t="s">
        <v>26</v>
      </c>
      <c r="C77" s="9" t="s">
        <v>35</v>
      </c>
      <c r="D77" s="23" t="s">
        <v>45</v>
      </c>
      <c r="E77" s="16" t="s">
        <v>87</v>
      </c>
      <c r="F77" s="25">
        <v>6</v>
      </c>
      <c r="G77" s="26">
        <v>38350</v>
      </c>
      <c r="H77" s="19">
        <v>38350</v>
      </c>
      <c r="I77" s="27" t="s">
        <v>44</v>
      </c>
      <c r="J77" s="28">
        <v>15000</v>
      </c>
      <c r="K77" s="29">
        <f>+J77*0.2</f>
        <v>3000</v>
      </c>
      <c r="L77" s="29">
        <f>+K77+J77</f>
        <v>18000</v>
      </c>
      <c r="M77" s="12">
        <f>+L77</f>
        <v>18000</v>
      </c>
      <c r="N77" s="12">
        <f>M77*0.5</f>
        <v>9000</v>
      </c>
      <c r="O77" s="132" t="s">
        <v>99</v>
      </c>
      <c r="P77" s="132"/>
    </row>
    <row r="78" spans="1:17" ht="22.5" hidden="1">
      <c r="A78" s="110" t="s">
        <v>71</v>
      </c>
      <c r="B78" s="8">
        <v>1</v>
      </c>
      <c r="C78" s="9" t="s">
        <v>35</v>
      </c>
      <c r="D78" s="9" t="s">
        <v>89</v>
      </c>
      <c r="E78" s="9" t="s">
        <v>87</v>
      </c>
      <c r="F78" s="8">
        <v>1</v>
      </c>
      <c r="G78" s="19">
        <v>38366</v>
      </c>
      <c r="H78" s="19">
        <v>38366</v>
      </c>
      <c r="I78" s="27" t="s">
        <v>91</v>
      </c>
      <c r="J78" s="22">
        <v>8333.33</v>
      </c>
      <c r="K78" s="29">
        <f>+J78*0.2</f>
        <v>1666.6660000000002</v>
      </c>
      <c r="L78" s="29">
        <f>+K78+J78</f>
        <v>9999.996</v>
      </c>
      <c r="M78" s="12">
        <v>0</v>
      </c>
      <c r="N78" s="12">
        <f>M78*0.5</f>
        <v>0</v>
      </c>
      <c r="O78" s="132" t="s">
        <v>92</v>
      </c>
      <c r="P78" s="132"/>
      <c r="Q78" s="45"/>
    </row>
    <row r="79" spans="1:17" ht="22.5" hidden="1">
      <c r="A79" s="110" t="s">
        <v>71</v>
      </c>
      <c r="B79" s="8">
        <v>1</v>
      </c>
      <c r="C79" s="9" t="s">
        <v>35</v>
      </c>
      <c r="D79" s="122" t="s">
        <v>90</v>
      </c>
      <c r="E79" s="9" t="s">
        <v>87</v>
      </c>
      <c r="F79" s="8">
        <v>2</v>
      </c>
      <c r="G79" s="19">
        <v>38391</v>
      </c>
      <c r="H79" s="19">
        <v>38392</v>
      </c>
      <c r="I79" s="27" t="s">
        <v>91</v>
      </c>
      <c r="J79" s="22">
        <v>17100</v>
      </c>
      <c r="K79" s="29">
        <f>+J79*0.2</f>
        <v>3420</v>
      </c>
      <c r="L79" s="29">
        <f>+K79+J79</f>
        <v>20520</v>
      </c>
      <c r="M79" s="12">
        <v>0</v>
      </c>
      <c r="N79" s="12">
        <f>M79*0.5</f>
        <v>0</v>
      </c>
      <c r="O79" s="132" t="s">
        <v>93</v>
      </c>
      <c r="P79" s="132"/>
      <c r="Q79" s="45"/>
    </row>
    <row r="80" spans="1:17" ht="11.25">
      <c r="A80" s="110"/>
      <c r="B80" s="8"/>
      <c r="C80" s="9"/>
      <c r="D80" s="23"/>
      <c r="E80" s="30"/>
      <c r="F80" s="25"/>
      <c r="G80" s="26"/>
      <c r="H80" s="11"/>
      <c r="I80" s="27"/>
      <c r="J80" s="28"/>
      <c r="K80" s="29"/>
      <c r="L80" s="29"/>
      <c r="M80" s="12"/>
      <c r="N80" s="12"/>
      <c r="O80" s="132"/>
      <c r="P80" s="132"/>
      <c r="Q80" s="45"/>
    </row>
    <row r="81" spans="1:17" ht="11.25">
      <c r="A81" s="110"/>
      <c r="B81" s="8"/>
      <c r="C81" s="9"/>
      <c r="D81" s="31"/>
      <c r="E81" s="32"/>
      <c r="F81" s="33"/>
      <c r="G81" s="34"/>
      <c r="H81" s="35"/>
      <c r="I81" s="36"/>
      <c r="J81" s="37"/>
      <c r="K81" s="37"/>
      <c r="L81" s="37"/>
      <c r="M81" s="12"/>
      <c r="N81" s="12"/>
      <c r="O81" s="132"/>
      <c r="P81" s="132"/>
      <c r="Q81" s="45"/>
    </row>
    <row r="82" spans="1:17" ht="11.25">
      <c r="A82" s="110"/>
      <c r="B82" s="8"/>
      <c r="C82" s="8"/>
      <c r="D82" s="9"/>
      <c r="E82" s="9"/>
      <c r="F82" s="9"/>
      <c r="G82" s="10"/>
      <c r="H82" s="11"/>
      <c r="I82" s="11"/>
      <c r="J82" s="12"/>
      <c r="K82" s="12"/>
      <c r="L82" s="12"/>
      <c r="M82" s="12"/>
      <c r="N82" s="12"/>
      <c r="O82" s="132"/>
      <c r="P82" s="132"/>
      <c r="Q82" s="45"/>
    </row>
    <row r="83" spans="1:17" ht="11.25">
      <c r="A83" s="110"/>
      <c r="B83" s="8"/>
      <c r="C83" s="9"/>
      <c r="D83" s="9"/>
      <c r="E83" s="9"/>
      <c r="F83" s="9"/>
      <c r="G83" s="10"/>
      <c r="H83" s="11"/>
      <c r="I83" s="11"/>
      <c r="J83" s="12"/>
      <c r="K83" s="12"/>
      <c r="L83" s="12"/>
      <c r="M83" s="12"/>
      <c r="N83" s="12"/>
      <c r="O83" s="132"/>
      <c r="P83" s="132"/>
      <c r="Q83" s="45"/>
    </row>
    <row r="84" spans="1:17" ht="11.25">
      <c r="A84" s="113"/>
      <c r="B84" s="8"/>
      <c r="C84" s="9"/>
      <c r="D84" s="9"/>
      <c r="E84" s="9"/>
      <c r="F84" s="9"/>
      <c r="G84" s="10"/>
      <c r="H84" s="11"/>
      <c r="I84" s="11"/>
      <c r="J84" s="12"/>
      <c r="K84" s="12"/>
      <c r="L84" s="12"/>
      <c r="M84" s="12"/>
      <c r="N84" s="12"/>
      <c r="O84" s="132"/>
      <c r="P84" s="132"/>
      <c r="Q84" s="45"/>
    </row>
    <row r="85" ht="11.25">
      <c r="Q85" s="45"/>
    </row>
    <row r="86" spans="1:17" ht="11.25">
      <c r="A86" s="63"/>
      <c r="B86" s="116"/>
      <c r="C86" s="71"/>
      <c r="D86" s="71"/>
      <c r="E86" s="72"/>
      <c r="F86" s="73"/>
      <c r="G86" s="73"/>
      <c r="H86" s="74"/>
      <c r="I86" s="75"/>
      <c r="J86" s="75"/>
      <c r="K86" s="75"/>
      <c r="L86" s="69"/>
      <c r="M86" s="42" t="s">
        <v>29</v>
      </c>
      <c r="N86" s="43" t="s">
        <v>23</v>
      </c>
      <c r="O86" s="91" t="s">
        <v>27</v>
      </c>
      <c r="P86" s="91" t="s">
        <v>28</v>
      </c>
      <c r="Q86" s="45"/>
    </row>
    <row r="87" spans="1:18" ht="11.25">
      <c r="A87" s="143" t="s">
        <v>10</v>
      </c>
      <c r="B87" s="144"/>
      <c r="C87" s="153"/>
      <c r="D87" s="154"/>
      <c r="E87" s="154"/>
      <c r="F87" s="154"/>
      <c r="G87" s="154"/>
      <c r="H87" s="154"/>
      <c r="I87" s="154"/>
      <c r="J87" s="154"/>
      <c r="K87" s="155"/>
      <c r="L87" s="70" t="s">
        <v>13</v>
      </c>
      <c r="M87" s="3">
        <v>34825</v>
      </c>
      <c r="N87" s="88">
        <f>M87*0.5</f>
        <v>17412.5</v>
      </c>
      <c r="O87" s="86"/>
      <c r="P87" s="86"/>
      <c r="Q87" s="45"/>
      <c r="R87" s="45"/>
    </row>
    <row r="88" spans="1:18" ht="11.25">
      <c r="A88" s="143"/>
      <c r="B88" s="144"/>
      <c r="C88" s="79"/>
      <c r="D88" s="78"/>
      <c r="E88" s="78"/>
      <c r="F88" s="78"/>
      <c r="G88" s="78"/>
      <c r="H88" s="78"/>
      <c r="I88" s="78"/>
      <c r="J88" s="78"/>
      <c r="K88" s="4">
        <f>SUM(K92:K99)</f>
        <v>1965</v>
      </c>
      <c r="L88" s="51" t="s">
        <v>72</v>
      </c>
      <c r="M88" s="4">
        <f>SUM(M92:M99)</f>
        <v>11790</v>
      </c>
      <c r="N88" s="4">
        <f>SUM(N92:N99)</f>
        <v>5895</v>
      </c>
      <c r="O88" s="87">
        <f>N88*0.375</f>
        <v>2210.625</v>
      </c>
      <c r="P88" s="5">
        <f>N88-O88</f>
        <v>3684.375</v>
      </c>
      <c r="Q88" s="45"/>
      <c r="R88" s="45"/>
    </row>
    <row r="89" spans="1:18" ht="11.25">
      <c r="A89" s="143"/>
      <c r="B89" s="144"/>
      <c r="C89" s="79"/>
      <c r="D89" s="78"/>
      <c r="E89" s="78"/>
      <c r="F89" s="78"/>
      <c r="G89" s="78"/>
      <c r="H89" s="78"/>
      <c r="I89" s="78"/>
      <c r="J89" s="78"/>
      <c r="K89" s="80"/>
      <c r="L89" s="51" t="s">
        <v>73</v>
      </c>
      <c r="M89" s="4">
        <f>SUM(M93:M94)</f>
        <v>0</v>
      </c>
      <c r="N89" s="4">
        <f>SUM(N93:N94)</f>
        <v>0</v>
      </c>
      <c r="O89" s="87">
        <f>N89*0.375</f>
        <v>0</v>
      </c>
      <c r="P89" s="5">
        <f>N89-O89</f>
        <v>0</v>
      </c>
      <c r="Q89" s="45"/>
      <c r="R89" s="45"/>
    </row>
    <row r="90" spans="1:18" ht="11.25">
      <c r="A90" s="145"/>
      <c r="B90" s="146"/>
      <c r="C90" s="150"/>
      <c r="D90" s="151"/>
      <c r="E90" s="151"/>
      <c r="F90" s="151"/>
      <c r="G90" s="151"/>
      <c r="H90" s="151"/>
      <c r="I90" s="151"/>
      <c r="J90" s="151"/>
      <c r="K90" s="130"/>
      <c r="L90" s="52" t="s">
        <v>14</v>
      </c>
      <c r="M90" s="6">
        <f>M87-M88-M89</f>
        <v>23035</v>
      </c>
      <c r="N90" s="6">
        <f>N87-N88</f>
        <v>11517.5</v>
      </c>
      <c r="O90" s="1"/>
      <c r="P90" s="1"/>
      <c r="Q90" s="45"/>
      <c r="R90" s="45"/>
    </row>
    <row r="91" spans="1:17" ht="22.5">
      <c r="A91" s="7" t="s">
        <v>15</v>
      </c>
      <c r="B91" s="7" t="s">
        <v>12</v>
      </c>
      <c r="C91" s="56" t="s">
        <v>25</v>
      </c>
      <c r="D91" s="56" t="s">
        <v>21</v>
      </c>
      <c r="E91" s="76" t="s">
        <v>2</v>
      </c>
      <c r="F91" s="56" t="s">
        <v>20</v>
      </c>
      <c r="G91" s="56" t="s">
        <v>19</v>
      </c>
      <c r="H91" s="76" t="s">
        <v>18</v>
      </c>
      <c r="I91" s="76" t="s">
        <v>17</v>
      </c>
      <c r="J91" s="56" t="s">
        <v>3</v>
      </c>
      <c r="K91" s="56" t="s">
        <v>4</v>
      </c>
      <c r="L91" s="7" t="s">
        <v>5</v>
      </c>
      <c r="M91" s="7" t="s">
        <v>22</v>
      </c>
      <c r="N91" s="7" t="s">
        <v>23</v>
      </c>
      <c r="O91" s="133" t="s">
        <v>70</v>
      </c>
      <c r="P91" s="133"/>
      <c r="Q91" s="45"/>
    </row>
    <row r="92" spans="1:17" ht="57" customHeight="1">
      <c r="A92" s="110" t="s">
        <v>16</v>
      </c>
      <c r="B92" s="8" t="s">
        <v>26</v>
      </c>
      <c r="C92" s="9" t="s">
        <v>35</v>
      </c>
      <c r="D92" s="23" t="s">
        <v>46</v>
      </c>
      <c r="E92" s="16" t="s">
        <v>87</v>
      </c>
      <c r="F92" s="25">
        <v>4</v>
      </c>
      <c r="G92" s="26">
        <v>38335</v>
      </c>
      <c r="H92" s="17" t="s">
        <v>47</v>
      </c>
      <c r="I92" s="27" t="s">
        <v>44</v>
      </c>
      <c r="J92" s="28">
        <v>9825</v>
      </c>
      <c r="K92" s="29">
        <f>J92*0.2</f>
        <v>1965</v>
      </c>
      <c r="L92" s="29">
        <f>J92+K92</f>
        <v>11790</v>
      </c>
      <c r="M92" s="12">
        <f>+L92</f>
        <v>11790</v>
      </c>
      <c r="N92" s="12">
        <f>M92*0.5</f>
        <v>5895</v>
      </c>
      <c r="O92" s="132" t="s">
        <v>99</v>
      </c>
      <c r="P92" s="132"/>
      <c r="Q92" s="45"/>
    </row>
    <row r="93" spans="1:17" ht="11.25">
      <c r="A93" s="110"/>
      <c r="B93" s="8"/>
      <c r="C93" s="9"/>
      <c r="D93" s="23"/>
      <c r="E93" s="24"/>
      <c r="F93" s="25"/>
      <c r="G93" s="26"/>
      <c r="H93" s="11"/>
      <c r="I93" s="27"/>
      <c r="J93" s="28"/>
      <c r="K93" s="29">
        <f>J93*0.2</f>
        <v>0</v>
      </c>
      <c r="L93" s="29">
        <f>J93+K93</f>
        <v>0</v>
      </c>
      <c r="M93" s="12"/>
      <c r="N93" s="12"/>
      <c r="O93" s="132"/>
      <c r="P93" s="132"/>
      <c r="Q93" s="45"/>
    </row>
    <row r="94" spans="1:17" ht="11.25">
      <c r="A94" s="110"/>
      <c r="B94" s="8"/>
      <c r="C94" s="9"/>
      <c r="D94" s="23"/>
      <c r="E94" s="24"/>
      <c r="F94" s="25"/>
      <c r="G94" s="26"/>
      <c r="H94" s="11"/>
      <c r="I94" s="27"/>
      <c r="J94" s="28"/>
      <c r="K94" s="29">
        <f>J94*0.2</f>
        <v>0</v>
      </c>
      <c r="L94" s="29">
        <f>J94+K94</f>
        <v>0</v>
      </c>
      <c r="M94" s="12"/>
      <c r="N94" s="12"/>
      <c r="O94" s="132"/>
      <c r="P94" s="132"/>
      <c r="Q94" s="45"/>
    </row>
    <row r="95" spans="1:17" ht="11.25">
      <c r="A95" s="110"/>
      <c r="B95" s="8"/>
      <c r="C95" s="9"/>
      <c r="D95" s="23"/>
      <c r="E95" s="30"/>
      <c r="F95" s="25"/>
      <c r="G95" s="26"/>
      <c r="H95" s="11"/>
      <c r="I95" s="27"/>
      <c r="J95" s="28"/>
      <c r="K95" s="29">
        <f>J95*0.2</f>
        <v>0</v>
      </c>
      <c r="L95" s="29">
        <f>J95+K95</f>
        <v>0</v>
      </c>
      <c r="M95" s="12"/>
      <c r="N95" s="12"/>
      <c r="O95" s="132"/>
      <c r="P95" s="132"/>
      <c r="Q95" s="45"/>
    </row>
    <row r="96" spans="1:17" ht="11.25">
      <c r="A96" s="110"/>
      <c r="B96" s="8"/>
      <c r="C96" s="9"/>
      <c r="D96" s="31"/>
      <c r="E96" s="32"/>
      <c r="F96" s="33"/>
      <c r="G96" s="34"/>
      <c r="H96" s="35"/>
      <c r="I96" s="36"/>
      <c r="J96" s="37"/>
      <c r="K96" s="37">
        <f>J96*0.2</f>
        <v>0</v>
      </c>
      <c r="L96" s="37">
        <f>J96+K96</f>
        <v>0</v>
      </c>
      <c r="M96" s="12"/>
      <c r="N96" s="12"/>
      <c r="O96" s="132"/>
      <c r="P96" s="132"/>
      <c r="Q96" s="45"/>
    </row>
    <row r="97" spans="1:17" ht="11.25">
      <c r="A97" s="110"/>
      <c r="B97" s="8"/>
      <c r="C97" s="8"/>
      <c r="D97" s="9"/>
      <c r="E97" s="9"/>
      <c r="F97" s="9"/>
      <c r="G97" s="10"/>
      <c r="H97" s="11"/>
      <c r="I97" s="11"/>
      <c r="J97" s="12"/>
      <c r="K97" s="12"/>
      <c r="L97" s="12"/>
      <c r="M97" s="12"/>
      <c r="N97" s="12"/>
      <c r="O97" s="132"/>
      <c r="P97" s="132"/>
      <c r="Q97" s="45"/>
    </row>
    <row r="98" spans="1:17" ht="11.25">
      <c r="A98" s="110"/>
      <c r="B98" s="8"/>
      <c r="C98" s="9"/>
      <c r="D98" s="9"/>
      <c r="E98" s="9"/>
      <c r="F98" s="9"/>
      <c r="G98" s="10"/>
      <c r="H98" s="11"/>
      <c r="I98" s="11"/>
      <c r="J98" s="12"/>
      <c r="K98" s="12"/>
      <c r="L98" s="12"/>
      <c r="M98" s="12"/>
      <c r="N98" s="12"/>
      <c r="O98" s="132"/>
      <c r="P98" s="132"/>
      <c r="Q98" s="45"/>
    </row>
    <row r="99" spans="1:17" ht="11.25">
      <c r="A99" s="113"/>
      <c r="B99" s="8"/>
      <c r="C99" s="9"/>
      <c r="D99" s="9"/>
      <c r="E99" s="9"/>
      <c r="F99" s="9"/>
      <c r="G99" s="10"/>
      <c r="H99" s="11"/>
      <c r="I99" s="11"/>
      <c r="J99" s="12"/>
      <c r="K99" s="12"/>
      <c r="L99" s="12"/>
      <c r="M99" s="12"/>
      <c r="N99" s="12"/>
      <c r="O99" s="132"/>
      <c r="P99" s="132"/>
      <c r="Q99" s="45"/>
    </row>
    <row r="100" ht="11.25">
      <c r="Q100" s="45"/>
    </row>
    <row r="101" spans="1:17" ht="11.25">
      <c r="A101" s="63"/>
      <c r="B101" s="116"/>
      <c r="C101" s="71"/>
      <c r="D101" s="71"/>
      <c r="E101" s="72"/>
      <c r="F101" s="73"/>
      <c r="G101" s="73"/>
      <c r="H101" s="74"/>
      <c r="I101" s="75"/>
      <c r="J101" s="75"/>
      <c r="K101" s="75"/>
      <c r="L101" s="68"/>
      <c r="M101" s="42" t="s">
        <v>29</v>
      </c>
      <c r="N101" s="43" t="s">
        <v>23</v>
      </c>
      <c r="O101" s="54" t="s">
        <v>27</v>
      </c>
      <c r="P101" s="55" t="s">
        <v>28</v>
      </c>
      <c r="Q101" s="45"/>
    </row>
    <row r="102" spans="1:18" ht="11.25">
      <c r="A102" s="143" t="s">
        <v>11</v>
      </c>
      <c r="B102" s="144"/>
      <c r="C102" s="153"/>
      <c r="D102" s="154"/>
      <c r="E102" s="154"/>
      <c r="F102" s="154"/>
      <c r="G102" s="154"/>
      <c r="H102" s="154"/>
      <c r="I102" s="154"/>
      <c r="J102" s="154"/>
      <c r="K102" s="155"/>
      <c r="L102" s="70" t="s">
        <v>13</v>
      </c>
      <c r="M102" s="3">
        <v>16650</v>
      </c>
      <c r="N102" s="3">
        <f>M102*0.5</f>
        <v>8325</v>
      </c>
      <c r="O102" s="86"/>
      <c r="P102" s="86"/>
      <c r="Q102" s="45"/>
      <c r="R102" s="45"/>
    </row>
    <row r="103" spans="1:18" ht="11.25">
      <c r="A103" s="143"/>
      <c r="B103" s="144"/>
      <c r="C103" s="79"/>
      <c r="D103" s="78"/>
      <c r="E103" s="78"/>
      <c r="F103" s="78"/>
      <c r="G103" s="78"/>
      <c r="H103" s="78"/>
      <c r="I103" s="78"/>
      <c r="J103" s="78"/>
      <c r="K103" s="4">
        <f>SUM(K107:K113)</f>
        <v>350.11400000000003</v>
      </c>
      <c r="L103" s="51" t="s">
        <v>72</v>
      </c>
      <c r="M103" s="4">
        <f>SUM(M107:M113)</f>
        <v>7843.134</v>
      </c>
      <c r="N103" s="4">
        <f>SUM(N107:N113)</f>
        <v>3921.567</v>
      </c>
      <c r="O103" s="87">
        <f>N103*0.375</f>
        <v>1470.5876250000001</v>
      </c>
      <c r="P103" s="5">
        <f>N103-O103</f>
        <v>2450.979375</v>
      </c>
      <c r="Q103" s="45"/>
      <c r="R103" s="45"/>
    </row>
    <row r="104" spans="1:18" ht="11.25">
      <c r="A104" s="143"/>
      <c r="B104" s="144"/>
      <c r="C104" s="79"/>
      <c r="D104" s="78"/>
      <c r="E104" s="78"/>
      <c r="F104" s="78"/>
      <c r="G104" s="78"/>
      <c r="H104" s="78"/>
      <c r="I104" s="78"/>
      <c r="J104" s="78"/>
      <c r="K104" s="80"/>
      <c r="L104" s="51" t="s">
        <v>73</v>
      </c>
      <c r="M104" s="4">
        <v>0</v>
      </c>
      <c r="N104" s="4">
        <v>0</v>
      </c>
      <c r="O104" s="87">
        <f>N104*0.375</f>
        <v>0</v>
      </c>
      <c r="P104" s="5">
        <f>N104-O104</f>
        <v>0</v>
      </c>
      <c r="Q104" s="45"/>
      <c r="R104" s="45"/>
    </row>
    <row r="105" spans="1:18" ht="11.25">
      <c r="A105" s="145"/>
      <c r="B105" s="146"/>
      <c r="C105" s="150"/>
      <c r="D105" s="151"/>
      <c r="E105" s="151"/>
      <c r="F105" s="151"/>
      <c r="G105" s="151"/>
      <c r="H105" s="151"/>
      <c r="I105" s="151"/>
      <c r="J105" s="151"/>
      <c r="K105" s="130"/>
      <c r="L105" s="52" t="s">
        <v>14</v>
      </c>
      <c r="M105" s="6">
        <f>M102-M103-M104</f>
        <v>8806.866</v>
      </c>
      <c r="N105" s="6">
        <f>N102-N103</f>
        <v>4403.433</v>
      </c>
      <c r="O105" s="1"/>
      <c r="P105" s="1"/>
      <c r="Q105" s="45"/>
      <c r="R105" s="45"/>
    </row>
    <row r="106" spans="1:17" ht="22.5">
      <c r="A106" s="40" t="s">
        <v>15</v>
      </c>
      <c r="B106" s="40" t="s">
        <v>12</v>
      </c>
      <c r="C106" s="103" t="s">
        <v>25</v>
      </c>
      <c r="D106" s="103" t="s">
        <v>21</v>
      </c>
      <c r="E106" s="104" t="s">
        <v>2</v>
      </c>
      <c r="F106" s="103" t="s">
        <v>20</v>
      </c>
      <c r="G106" s="103" t="s">
        <v>19</v>
      </c>
      <c r="H106" s="104" t="s">
        <v>18</v>
      </c>
      <c r="I106" s="104" t="s">
        <v>17</v>
      </c>
      <c r="J106" s="103" t="s">
        <v>3</v>
      </c>
      <c r="K106" s="103" t="s">
        <v>4</v>
      </c>
      <c r="L106" s="40" t="s">
        <v>5</v>
      </c>
      <c r="M106" s="40" t="s">
        <v>22</v>
      </c>
      <c r="N106" s="40" t="s">
        <v>23</v>
      </c>
      <c r="O106" s="133" t="s">
        <v>70</v>
      </c>
      <c r="P106" s="133"/>
      <c r="Q106" s="45"/>
    </row>
    <row r="107" spans="1:16" ht="32.25" customHeight="1">
      <c r="A107" s="110" t="s">
        <v>16</v>
      </c>
      <c r="B107" s="8"/>
      <c r="C107" s="9" t="s">
        <v>35</v>
      </c>
      <c r="D107" s="16" t="s">
        <v>48</v>
      </c>
      <c r="E107" s="16" t="s">
        <v>49</v>
      </c>
      <c r="F107" s="9">
        <v>488</v>
      </c>
      <c r="G107" s="10">
        <v>38350</v>
      </c>
      <c r="H107" s="10">
        <v>38350</v>
      </c>
      <c r="I107" s="17" t="s">
        <v>50</v>
      </c>
      <c r="J107" s="12">
        <v>630</v>
      </c>
      <c r="K107" s="12">
        <v>0</v>
      </c>
      <c r="L107" s="12">
        <f>SUM(J107:K107)</f>
        <v>630</v>
      </c>
      <c r="M107" s="12">
        <v>0</v>
      </c>
      <c r="N107" s="12">
        <f>M107*0.5</f>
        <v>0</v>
      </c>
      <c r="O107" s="132" t="s">
        <v>51</v>
      </c>
      <c r="P107" s="132"/>
    </row>
    <row r="108" spans="1:16" ht="38.25" customHeight="1">
      <c r="A108" s="110" t="s">
        <v>16</v>
      </c>
      <c r="B108" s="8"/>
      <c r="C108" s="9" t="s">
        <v>35</v>
      </c>
      <c r="D108" s="16" t="s">
        <v>48</v>
      </c>
      <c r="E108" s="9" t="s">
        <v>52</v>
      </c>
      <c r="F108" s="8" t="s">
        <v>53</v>
      </c>
      <c r="G108" s="19">
        <v>38273</v>
      </c>
      <c r="H108" s="34">
        <v>38273</v>
      </c>
      <c r="I108" s="38" t="s">
        <v>50</v>
      </c>
      <c r="J108" s="12">
        <v>1215</v>
      </c>
      <c r="K108" s="39">
        <v>0</v>
      </c>
      <c r="L108" s="49">
        <f aca="true" t="shared" si="4" ref="L108:L113">J108+K108</f>
        <v>1215</v>
      </c>
      <c r="M108" s="12">
        <v>0</v>
      </c>
      <c r="N108" s="12">
        <f aca="true" t="shared" si="5" ref="N108:N113">M108*0.5</f>
        <v>0</v>
      </c>
      <c r="O108" s="132" t="s">
        <v>54</v>
      </c>
      <c r="P108" s="132"/>
    </row>
    <row r="109" spans="1:16" ht="11.25">
      <c r="A109" s="110" t="s">
        <v>16</v>
      </c>
      <c r="B109" s="8"/>
      <c r="C109" s="9" t="s">
        <v>35</v>
      </c>
      <c r="D109" s="9" t="s">
        <v>56</v>
      </c>
      <c r="E109" s="9" t="s">
        <v>55</v>
      </c>
      <c r="F109" s="8" t="s">
        <v>57</v>
      </c>
      <c r="G109" s="19">
        <v>38145</v>
      </c>
      <c r="H109" s="34">
        <v>38216</v>
      </c>
      <c r="I109" s="38" t="s">
        <v>58</v>
      </c>
      <c r="J109" s="12">
        <v>487.09</v>
      </c>
      <c r="K109" s="39">
        <f>J109*0.2</f>
        <v>97.418</v>
      </c>
      <c r="L109" s="49">
        <f t="shared" si="4"/>
        <v>584.508</v>
      </c>
      <c r="M109" s="12">
        <f>+L109</f>
        <v>584.508</v>
      </c>
      <c r="N109" s="12">
        <f t="shared" si="5"/>
        <v>292.254</v>
      </c>
      <c r="O109" s="132"/>
      <c r="P109" s="132"/>
    </row>
    <row r="110" spans="1:16" ht="11.25">
      <c r="A110" s="110" t="s">
        <v>16</v>
      </c>
      <c r="B110" s="8"/>
      <c r="C110" s="9" t="s">
        <v>35</v>
      </c>
      <c r="D110" s="9" t="s">
        <v>59</v>
      </c>
      <c r="E110" s="9" t="s">
        <v>55</v>
      </c>
      <c r="F110" s="8" t="s">
        <v>60</v>
      </c>
      <c r="G110" s="19">
        <v>38204</v>
      </c>
      <c r="H110" s="34">
        <v>38266</v>
      </c>
      <c r="I110" s="38" t="s">
        <v>58</v>
      </c>
      <c r="J110" s="12">
        <f>289.82+179.06+28.26</f>
        <v>497.14</v>
      </c>
      <c r="K110" s="39">
        <f>J110*0.2</f>
        <v>99.428</v>
      </c>
      <c r="L110" s="49">
        <f t="shared" si="4"/>
        <v>596.568</v>
      </c>
      <c r="M110" s="12">
        <f>+L110</f>
        <v>596.568</v>
      </c>
      <c r="N110" s="12">
        <f t="shared" si="5"/>
        <v>298.284</v>
      </c>
      <c r="O110" s="132"/>
      <c r="P110" s="132"/>
    </row>
    <row r="111" spans="1:16" ht="11.25">
      <c r="A111" s="110" t="s">
        <v>16</v>
      </c>
      <c r="B111" s="8"/>
      <c r="C111" s="9" t="s">
        <v>35</v>
      </c>
      <c r="D111" s="9" t="s">
        <v>61</v>
      </c>
      <c r="E111" s="9" t="s">
        <v>55</v>
      </c>
      <c r="F111" s="8" t="s">
        <v>62</v>
      </c>
      <c r="G111" s="19">
        <v>38266</v>
      </c>
      <c r="H111" s="34">
        <v>38348</v>
      </c>
      <c r="I111" s="38" t="s">
        <v>58</v>
      </c>
      <c r="J111" s="12">
        <f>114.02+179.06+28.26</f>
        <v>321.34</v>
      </c>
      <c r="K111" s="39">
        <f>J111*0.2</f>
        <v>64.268</v>
      </c>
      <c r="L111" s="49">
        <f t="shared" si="4"/>
        <v>385.60799999999995</v>
      </c>
      <c r="M111" s="12">
        <f>+L111</f>
        <v>385.60799999999995</v>
      </c>
      <c r="N111" s="12">
        <f t="shared" si="5"/>
        <v>192.80399999999997</v>
      </c>
      <c r="O111" s="132"/>
      <c r="P111" s="132"/>
    </row>
    <row r="112" spans="1:16" ht="35.25" customHeight="1">
      <c r="A112" s="110" t="s">
        <v>16</v>
      </c>
      <c r="B112" s="8"/>
      <c r="C112" s="9" t="s">
        <v>35</v>
      </c>
      <c r="D112" s="9" t="s">
        <v>63</v>
      </c>
      <c r="E112" s="9" t="s">
        <v>64</v>
      </c>
      <c r="F112" s="8">
        <v>23</v>
      </c>
      <c r="G112" s="19">
        <v>38314</v>
      </c>
      <c r="H112" s="34">
        <v>38314</v>
      </c>
      <c r="I112" s="38" t="s">
        <v>44</v>
      </c>
      <c r="J112" s="12">
        <v>445</v>
      </c>
      <c r="K112" s="39">
        <f>J112*0.2</f>
        <v>89</v>
      </c>
      <c r="L112" s="49">
        <f t="shared" si="4"/>
        <v>534</v>
      </c>
      <c r="M112" s="12">
        <f>+L112</f>
        <v>534</v>
      </c>
      <c r="N112" s="12">
        <f t="shared" si="5"/>
        <v>267</v>
      </c>
      <c r="O112" s="132" t="s">
        <v>100</v>
      </c>
      <c r="P112" s="132"/>
    </row>
    <row r="113" spans="1:16" ht="43.5" customHeight="1">
      <c r="A113" s="110" t="s">
        <v>16</v>
      </c>
      <c r="B113" s="8"/>
      <c r="C113" s="9" t="s">
        <v>35</v>
      </c>
      <c r="D113" s="9" t="s">
        <v>65</v>
      </c>
      <c r="E113" s="9" t="s">
        <v>66</v>
      </c>
      <c r="F113" s="8" t="s">
        <v>67</v>
      </c>
      <c r="G113" s="19" t="s">
        <v>67</v>
      </c>
      <c r="H113" s="53" t="s">
        <v>68</v>
      </c>
      <c r="I113" s="38" t="s">
        <v>69</v>
      </c>
      <c r="J113" s="12">
        <f>1640.7/2*7</f>
        <v>5742.45</v>
      </c>
      <c r="K113" s="39">
        <v>0</v>
      </c>
      <c r="L113" s="49">
        <f t="shared" si="4"/>
        <v>5742.45</v>
      </c>
      <c r="M113" s="12">
        <f>+L113</f>
        <v>5742.45</v>
      </c>
      <c r="N113" s="12">
        <f t="shared" si="5"/>
        <v>2871.225</v>
      </c>
      <c r="O113" s="132" t="s">
        <v>101</v>
      </c>
      <c r="P113" s="132"/>
    </row>
    <row r="114" ht="11.25">
      <c r="J114" s="126"/>
    </row>
  </sheetData>
  <mergeCells count="88">
    <mergeCell ref="O35:P35"/>
    <mergeCell ref="O36:P36"/>
    <mergeCell ref="O37:P37"/>
    <mergeCell ref="O38:P38"/>
    <mergeCell ref="O31:P31"/>
    <mergeCell ref="O32:P32"/>
    <mergeCell ref="O33:P33"/>
    <mergeCell ref="O34:P34"/>
    <mergeCell ref="O41:P41"/>
    <mergeCell ref="O39:P39"/>
    <mergeCell ref="O40:P40"/>
    <mergeCell ref="A102:B105"/>
    <mergeCell ref="C102:K102"/>
    <mergeCell ref="C105:K105"/>
    <mergeCell ref="C47:K47"/>
    <mergeCell ref="A87:B90"/>
    <mergeCell ref="C87:K87"/>
    <mergeCell ref="C90:K90"/>
    <mergeCell ref="A72:B75"/>
    <mergeCell ref="C72:K72"/>
    <mergeCell ref="C75:K75"/>
    <mergeCell ref="A2:B3"/>
    <mergeCell ref="A6:B9"/>
    <mergeCell ref="A22:B25"/>
    <mergeCell ref="C22:K22"/>
    <mergeCell ref="C25:K25"/>
    <mergeCell ref="O18:P18"/>
    <mergeCell ref="A57:B60"/>
    <mergeCell ref="C57:K57"/>
    <mergeCell ref="C60:K60"/>
    <mergeCell ref="A44:B47"/>
    <mergeCell ref="C44:K44"/>
    <mergeCell ref="O14:P14"/>
    <mergeCell ref="O11:P12"/>
    <mergeCell ref="O26:P26"/>
    <mergeCell ref="O10:P10"/>
    <mergeCell ref="A1:P1"/>
    <mergeCell ref="O30:P30"/>
    <mergeCell ref="O19:P19"/>
    <mergeCell ref="O27:P27"/>
    <mergeCell ref="O28:P28"/>
    <mergeCell ref="O29:P29"/>
    <mergeCell ref="O15:P15"/>
    <mergeCell ref="O16:P16"/>
    <mergeCell ref="O17:P17"/>
    <mergeCell ref="O13:P13"/>
    <mergeCell ref="O52:P52"/>
    <mergeCell ref="O53:P53"/>
    <mergeCell ref="O48:P48"/>
    <mergeCell ref="O49:P49"/>
    <mergeCell ref="O50:P50"/>
    <mergeCell ref="O51:P51"/>
    <mergeCell ref="O54:P54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7:P77"/>
    <mergeCell ref="O76:P76"/>
    <mergeCell ref="O78:P78"/>
    <mergeCell ref="O79:P79"/>
    <mergeCell ref="O80:P80"/>
    <mergeCell ref="O81:P81"/>
    <mergeCell ref="O82:P82"/>
    <mergeCell ref="O83:P83"/>
    <mergeCell ref="O84:P84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6:P106"/>
    <mergeCell ref="O107:P107"/>
    <mergeCell ref="O108:P108"/>
    <mergeCell ref="O112:P112"/>
    <mergeCell ref="O113:P113"/>
    <mergeCell ref="O109:P109"/>
    <mergeCell ref="O110:P110"/>
    <mergeCell ref="O111:P111"/>
  </mergeCells>
  <printOptions horizontalCentered="1"/>
  <pageMargins left="0.19" right="0.17" top="0.33" bottom="0.27" header="0.22" footer="0.17"/>
  <pageSetup horizontalDpi="300" verticalDpi="300" orientation="landscape" paperSize="9" scale="83" r:id="rId1"/>
  <rowBreaks count="2" manualBreakCount="2">
    <brk id="47" max="15" man="1"/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2005-06-08T14:04:07Z</cp:lastPrinted>
  <dcterms:created xsi:type="dcterms:W3CDTF">2005-04-28T08:10:49Z</dcterms:created>
  <dcterms:modified xsi:type="dcterms:W3CDTF">2005-06-08T14:04:11Z</dcterms:modified>
  <cp:category/>
  <cp:version/>
  <cp:contentType/>
  <cp:contentStatus/>
</cp:coreProperties>
</file>