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75" activeTab="0"/>
  </bookViews>
  <sheets>
    <sheet name="TUTTI" sheetId="1" r:id="rId1"/>
    <sheet name="AMMESSI" sheetId="2" r:id="rId2"/>
    <sheet name="Foglio3" sheetId="3" r:id="rId3"/>
  </sheets>
  <definedNames>
    <definedName name="_xlnm._FilterDatabase" localSheetId="0" hidden="1">'TUTTI'!$A$1:$AS$39</definedName>
    <definedName name="_xlnm.Print_Area" localSheetId="1">'AMMESSI'!$A$1:$V$17</definedName>
    <definedName name="_xlnm.Print_Area" localSheetId="0">'TUTTI'!$A$1:$AS$39</definedName>
    <definedName name="_xlnm.Print_Titles" localSheetId="0">'TUTTI'!$1:$1</definedName>
  </definedNames>
  <calcPr fullCalcOnLoad="1"/>
</workbook>
</file>

<file path=xl/comments1.xml><?xml version="1.0" encoding="utf-8"?>
<comments xmlns="http://schemas.openxmlformats.org/spreadsheetml/2006/main">
  <authors>
    <author>STORELLI</author>
  </authors>
  <commentList>
    <comment ref="AP4" authorId="0">
      <text>
        <r>
          <rPr>
            <b/>
            <sz val="8"/>
            <rFont val="Tahoma"/>
            <family val="0"/>
          </rPr>
          <t>STORELLI:</t>
        </r>
        <r>
          <rPr>
            <sz val="8"/>
            <rFont val="Tahoma"/>
            <family val="0"/>
          </rPr>
          <t xml:space="preserve">
subentro GALILEO, già SCT Project Sas autorizzazione concessa 28/8/07
</t>
        </r>
      </text>
    </comment>
  </commentList>
</comments>
</file>

<file path=xl/sharedStrings.xml><?xml version="1.0" encoding="utf-8"?>
<sst xmlns="http://schemas.openxmlformats.org/spreadsheetml/2006/main" count="963" uniqueCount="437">
  <si>
    <t>0881338446/0881750238 collaborat= Viviana Di Cosmo 320.4394766 - 0881338510</t>
  </si>
  <si>
    <t>0805962111 - 0805963799-(2144 sig.ra chiricallo)</t>
  </si>
  <si>
    <t>0832295512 - 0832296338 - 0832295514 545 valchiera</t>
  </si>
  <si>
    <t>NATIONAL  NANOTECHNOLOGY LABORATORY/CNR - INFM - DISTRETTO TECNOLOGICO, PAL. B</t>
  </si>
  <si>
    <t>DIPARTIMENTO DI ARCHITETTURA E URBANISTICA - POLITECNICO DI BARI</t>
  </si>
  <si>
    <t>DIP. DI SCIENZE DELL'INGEGNERIA CIVILE E DELL'ARCHITETTURA - POLITECNICO DI BARI</t>
  </si>
  <si>
    <t>Via E. Orabona, 4   - 70125 - BARI</t>
  </si>
  <si>
    <t>UNIVERSITA DI BARI - DIPARTIMENTO PER LO STUDIO DELLE SOCIETA MEDITERRANEE</t>
  </si>
  <si>
    <t>CUM - COMUNITA DELLE UNIVERSITA MEDITERRANEE</t>
  </si>
  <si>
    <t>Villa La Rocca  -  Via Celso Ulpiani, 27 - 70125 BARI</t>
  </si>
  <si>
    <t>CONSIGLIO NAZIONALE DELLE RICERCHE - ISTITUTO PER LE APPLICAZIONI DEL CALCOLO "M. PICONE"</t>
  </si>
  <si>
    <t>CIRIAF</t>
  </si>
  <si>
    <t>Via Duranti 67 - 06125  PERUGIA</t>
  </si>
  <si>
    <t>C.R.C.A. - POLITECNICO DI BARI</t>
  </si>
  <si>
    <t>Via Amendola 126/B - 70126 BARI</t>
  </si>
  <si>
    <t>C.N.R. - ISTITUTO PER LA MICROELETTRONICA E I MICROSISTEMI</t>
  </si>
  <si>
    <t>UNIVERSITA DEGLI STUDI DI BARI - DIP. DI STUDI CLASSICI E CRISTIANI</t>
  </si>
  <si>
    <t>STR. TORRETTA (CITTA VECCHIA) 70122 BARI</t>
  </si>
  <si>
    <t xml:space="preserve">UNIVERSITA DEGLI STUDI DI BARI - DIP. DI SCIENZE STORICHE E GEOGRAFICHE </t>
  </si>
  <si>
    <t>Via Quintino Sella, 268 70121 BARI</t>
  </si>
  <si>
    <t>DIPARTIMENTO DI VIE E TRASPORTI - POLITECNICO DI BARI</t>
  </si>
  <si>
    <t>BUSTA CON PROGETTO E CD</t>
  </si>
  <si>
    <t>A</t>
  </si>
  <si>
    <t>0805717903</t>
  </si>
  <si>
    <t>0805717918</t>
  </si>
  <si>
    <t>CUSTOS</t>
  </si>
  <si>
    <t>PROTOCOLLO</t>
  </si>
  <si>
    <t>DATA PROTOC</t>
  </si>
  <si>
    <t>0279</t>
  </si>
  <si>
    <t>RAC</t>
  </si>
  <si>
    <t>BA</t>
  </si>
  <si>
    <t>SI</t>
  </si>
  <si>
    <t>1 DIPARTIMENTO STUDI CLASSICI E CRISTIANI
2 POLITECNICO DEE
3 PARCO NAZIONALE DEL GARGANO
4 DIGIVOX
5 BPM
6 SOFTWARE DESIGN
7 TESEO
8 PASSATURI D'ACQUASALA</t>
  </si>
  <si>
    <t>DIPARTIMENTO DI INGEGNERIA DELL'AMBIENTE E PER LO SVILUPPO SOSTENIBILE (DIASS) POLITECNICO DI BARI</t>
  </si>
  <si>
    <t>B</t>
  </si>
  <si>
    <t>0994733303</t>
  </si>
  <si>
    <t>0994733304</t>
  </si>
  <si>
    <t>SIMOTEP</t>
  </si>
  <si>
    <t>0202</t>
  </si>
  <si>
    <t>TA</t>
  </si>
  <si>
    <t>0805442429</t>
  </si>
  <si>
    <t>SIGEMMEP</t>
  </si>
  <si>
    <t>0201</t>
  </si>
  <si>
    <t>NO</t>
  </si>
  <si>
    <t>CIASU - Centro Internazionale Alti Studi Universitari</t>
  </si>
  <si>
    <t>C.da Giardinelli, Laureto di Fasano (BR)</t>
  </si>
  <si>
    <t>0805968331</t>
  </si>
  <si>
    <t>0805571126</t>
  </si>
  <si>
    <t>TELE.SICUR.TRAS</t>
  </si>
  <si>
    <t>0190</t>
  </si>
  <si>
    <t>RAC. AR</t>
  </si>
  <si>
    <t>BR</t>
  </si>
  <si>
    <t>1 CIASU
2 LORAN SRL
3 LOMBARDI ECOLOGIA</t>
  </si>
  <si>
    <t>0832298722</t>
  </si>
  <si>
    <t>TWCHENNEL</t>
  </si>
  <si>
    <t>0200</t>
  </si>
  <si>
    <t>RAC.AR</t>
  </si>
  <si>
    <t>LE</t>
  </si>
  <si>
    <t>CIRPS-CENTRO INTERUNIVERSITARIO DI RICERCA PER LO SVILUPPO SOSTENIBILE UNIVERSITA DI ROMA "LA SAPIENZA" - SEDE REG. PUGLIESE</t>
  </si>
  <si>
    <t>1 CIRPS
2 COM.OTRANTO
3 IAMC-CNR
4 ISMAR-CNR
5 PR.BRINDISI
6 PR. LECCE
7 ARPA
8 PARCO DEL GARGANO
9 TELE-RAMA
10 IPA SRL</t>
  </si>
  <si>
    <t>0832422500</t>
  </si>
  <si>
    <t>0832422552</t>
  </si>
  <si>
    <t>0271</t>
  </si>
  <si>
    <t>1 IMM-CNR
2 ISSIA-CNR
3 AEROPORTI DI PUGLIA SPA</t>
  </si>
  <si>
    <t>0832320649</t>
  </si>
  <si>
    <t>0832298626</t>
  </si>
  <si>
    <t>PR.O.TEC</t>
  </si>
  <si>
    <t>SIAP</t>
  </si>
  <si>
    <t>0194</t>
  </si>
  <si>
    <t>0881338446</t>
  </si>
  <si>
    <t>0881338449</t>
  </si>
  <si>
    <t>CYBERPARK 2000</t>
  </si>
  <si>
    <t>0196</t>
  </si>
  <si>
    <t>FG</t>
  </si>
  <si>
    <t>1 UNIV.FOGGIA-CENTRO INTERDIPARTIMENTALE BIOAGRIMED
2 CNR-IMAA
3 COMUNE DI FOGGIA
4 PROV. DI FOGGIA
5 COMUNITA MONTANA MERIDIONALE
6 MAD SRL
7 PUNTO QUALITA SRL
8 CENTRO STUDI NATURALISTICI-CSN-ONLUS
9 DPM ELETTRONICA</t>
  </si>
  <si>
    <t>CNR - IMIP  ISTITUTO DI METODOLOGIE INORGANICHE E DEI PLASMI</t>
  </si>
  <si>
    <t>0805442088</t>
  </si>
  <si>
    <t>0805929520</t>
  </si>
  <si>
    <t>OPENPUGLIA</t>
  </si>
  <si>
    <t>0275</t>
  </si>
  <si>
    <t>1 IMIP - CNR
2 ISSIA - CNR
3 UNIVERSUS CSEI
4 COMUNE DI GRAVINA
5 MURGIA SVILUPPO SPA
6 GRAVINA ON LINE
7 TELENORBA
8 NUOVI ORIZZONTI
9 PLANS CONSULTING NET
10 COTUP</t>
  </si>
  <si>
    <t>Via Amendola 122/D
BARI</t>
  </si>
  <si>
    <t>0805929740</t>
  </si>
  <si>
    <t>0805929770</t>
  </si>
  <si>
    <t>SIGREEN</t>
  </si>
  <si>
    <t>0277</t>
  </si>
  <si>
    <t>1 CNR-IAC
2 CNR-ISSIA
3 DSPV-UNIBA
4 CONS. CLIO COM
5 ENTE PARCO NAZ. DEL    GARGANO
6 DIBIOPAVE-UNIBA</t>
  </si>
  <si>
    <t>0639867251-216
0833564890</t>
  </si>
  <si>
    <t>0639763107</t>
  </si>
  <si>
    <t>VIST@</t>
  </si>
  <si>
    <t>0199</t>
  </si>
  <si>
    <t>1 UNIVERSITA TELEMATICA G.MARCONI
2 AG. PER IL PATRIMONIO CULTURALE EUROMEDITERRANEO
3 COMUNE DI LECCE
4 VISION 2000 SRL</t>
  </si>
  <si>
    <t>C.N.R. - ITIA
SEZIONE DI BARI</t>
  </si>
  <si>
    <t>0802468107</t>
  </si>
  <si>
    <t>0802468252</t>
  </si>
  <si>
    <t>ALSIS</t>
  </si>
  <si>
    <t>0186</t>
  </si>
  <si>
    <t>1 ITIA-CNR
2 ISSIA-CNR
3 TAIVER</t>
  </si>
  <si>
    <t>0805962508</t>
  </si>
  <si>
    <t>0805962510</t>
  </si>
  <si>
    <t>APRIPARCHI</t>
  </si>
  <si>
    <t>0192</t>
  </si>
  <si>
    <t>1 DAU - POLIBA
2 DIB - UNIBA
3 PROGESA - UNIBA
4 DFT - UNIBA
5 PRIME - UNIFG
6 LINKS</t>
  </si>
  <si>
    <t>TI3</t>
  </si>
  <si>
    <t>0281</t>
  </si>
  <si>
    <t>UNIVERSITA' DI BARI - DIPARTIMENTO DI SCIENZE PEDAGOGICHE E DIDATTICHE</t>
  </si>
  <si>
    <t>0805714508</t>
  </si>
  <si>
    <t>0805714638</t>
  </si>
  <si>
    <t>GENOMENA</t>
  </si>
  <si>
    <t>0278</t>
  </si>
  <si>
    <t>1 DIP.SC. PEDAG. E DID.
2 DIP. INFORMATICA
3 IRRE PUGLIA
4 U.S.R. PUGLIA
5 CONS. IDRIA
6 OXERO SRL
7 GRIFO SRL
8 PROAGO SRL</t>
  </si>
  <si>
    <t>DIP. DI SCIENZE UMANE  TERRITORIO E BENI CULTURALI - UNIVERSITA DEGLI STUDI DI FOGGIA</t>
  </si>
  <si>
    <t>VIA ARPI, 155
70100 FOGGIA</t>
  </si>
  <si>
    <t>0881587636</t>
  </si>
  <si>
    <t>0881587635</t>
  </si>
  <si>
    <t>ITINERA</t>
  </si>
  <si>
    <t>0282</t>
  </si>
  <si>
    <t>COSTO PROGETTO ESECUTIVO</t>
  </si>
  <si>
    <t>QUOTA REGIONE</t>
  </si>
  <si>
    <t>ATS</t>
  </si>
  <si>
    <t>OK - 16/7/07</t>
  </si>
  <si>
    <t>Convenzione</t>
  </si>
  <si>
    <t>1 DISCUM
2 UNIV. FOGGIA-DSGP
3 POLIBA - DEE
4 PROV. DI FG
5 ISUFI
6 AG. PER IL PATRIM.CULTURALE EUROMEDIT.
7 TESEO
8CCBC
9HGV ADVERTISING
10SOLUZIONEQUALITA
11 CLAUDIO GRENZI EDITORE
12 GRAFISYSTEM</t>
  </si>
  <si>
    <t>0805442023</t>
  </si>
  <si>
    <t>AQUISUM</t>
  </si>
  <si>
    <t>0197</t>
  </si>
  <si>
    <t>1 UNIBA
2 LENVIROS SRL</t>
  </si>
  <si>
    <t>0832295512</t>
  </si>
  <si>
    <t>0832295506</t>
  </si>
  <si>
    <t>SIBECS</t>
  </si>
  <si>
    <t>0280</t>
  </si>
  <si>
    <t>1 DIP. BENI CULTURALI
2 DIP. SCIENZE SOCIALI E DELLA COMUNICAZIONE
3 DIP. ING.DELL'INNOVAZ.
4 CNR IBAM
5 ISUFI
6 COMUNE DI LECCE
7 PROV. DI LECCE
8 TECNOLOGIE AVANZATE
9 SALTON
10 EVOLVIT</t>
  </si>
  <si>
    <t>0805963700</t>
  </si>
  <si>
    <t>0805963823</t>
  </si>
  <si>
    <t>E-CICERO</t>
  </si>
  <si>
    <t>0191</t>
  </si>
  <si>
    <t>1 POLIBA - ICAR
2 POLIBA - DEE
3 UNIBA - DI
4 COMUNE ASCOLI
5 COMUNE CONVERSANO
6 COMUNE TREMITI
7 SERVIZI GLOBALI
8 MICRO LABEN
9 MAC&amp;NIL</t>
  </si>
  <si>
    <t>080 5481265
0805481621</t>
  </si>
  <si>
    <t>SITAP</t>
  </si>
  <si>
    <t>0166</t>
  </si>
  <si>
    <t>0805962111</t>
  </si>
  <si>
    <t>0805962520</t>
  </si>
  <si>
    <t>BOD</t>
  </si>
  <si>
    <t>0187</t>
  </si>
  <si>
    <t xml:space="preserve">1 POLIBA - DIMEG
2 POLIBA - DEE
3 SUD SISTEMI
4 CEZANNE SOFTWARE
5 AMTAB SERVIZIO
</t>
  </si>
  <si>
    <t>0805478337</t>
  </si>
  <si>
    <t>TIBE</t>
  </si>
  <si>
    <t>0188</t>
  </si>
  <si>
    <t>1 CUM
2 DYRECTA SNC
3 MATRIX SRL
4 FERROVIE DEL SUD-EST SRL
5 FERROVIE DEL GARGANO SRL
6 FERROTRAMVIARIA BARI SPA</t>
  </si>
  <si>
    <t>0644585089</t>
  </si>
  <si>
    <t>0644585091</t>
  </si>
  <si>
    <t>SIMBA</t>
  </si>
  <si>
    <t>0299</t>
  </si>
  <si>
    <t>1 DITS
2 ARPAL IT SRL
3 SIGEMI SRL</t>
  </si>
  <si>
    <t xml:space="preserve">0805714271-4200-4455
</t>
  </si>
  <si>
    <t>0805714697-4641</t>
  </si>
  <si>
    <t>MONICA</t>
  </si>
  <si>
    <t>0189</t>
  </si>
  <si>
    <t>1 UNIBA-DSSM
2 UNIBA-DI
3 POLIBA-DEE
4 COIMBA
5 MERIDIONALE SERVIZI
6 CONFCOOPERATIVE</t>
  </si>
  <si>
    <t>0805714414</t>
  </si>
  <si>
    <t>0805714206</t>
  </si>
  <si>
    <t>FOVEA</t>
  </si>
  <si>
    <t>0274</t>
  </si>
  <si>
    <t xml:space="preserve">RAC. </t>
  </si>
  <si>
    <t>1 DIP.SCIENZE ANTICHITA'
2 COM. DI FASANO
3 ENTE PROV. TURISMO
4 GEOSYSTEMS SRL</t>
  </si>
  <si>
    <t>063608151</t>
  </si>
  <si>
    <t>0636005661</t>
  </si>
  <si>
    <t>DEMOS</t>
  </si>
  <si>
    <t>0296</t>
  </si>
  <si>
    <t>1 FORCOM
2 UNIONE COMUNI GRECIA SALENTINA
3 SCT PROJECT SAS</t>
  </si>
  <si>
    <t>0554374033</t>
  </si>
  <si>
    <t>0100</t>
  </si>
  <si>
    <t>1 MERQURIS
2 APIT
3 ASSIFORM
4 ASTERIA</t>
  </si>
  <si>
    <t>0805714717</t>
  </si>
  <si>
    <t>ICTXBCT</t>
  </si>
  <si>
    <t>0283</t>
  </si>
  <si>
    <t>1 UNIBA-DIP.SC.STORICHE GEOGRAFICHE
2 CONFCOMMERCIO TARANTO
3 SOPRINTENDENZA ARCHEOLOGICA PUGLIA
4 IST. PER LA STORIA E L'ARCH. DELLA MAGNA GRECIA</t>
  </si>
  <si>
    <t>0832298137</t>
  </si>
  <si>
    <t>0832298173</t>
  </si>
  <si>
    <t>SIGESMU</t>
  </si>
  <si>
    <t>0193</t>
  </si>
  <si>
    <t>DIPARTIMENTO GIURIDICO DELLE ISTITUZIONI, AMMINISTRAZIONE E LIBERTA' - UNIVERSITA' DI BARI</t>
  </si>
  <si>
    <t>0805717301</t>
  </si>
  <si>
    <t>S.P.R.I.N.T.E.R.</t>
  </si>
  <si>
    <t>0203</t>
  </si>
  <si>
    <t>0805714508 / 0805714507 sig.ra guerrieri o sig boccone</t>
  </si>
  <si>
    <t>partita IVA</t>
  </si>
  <si>
    <t>02118311006</t>
  </si>
  <si>
    <t>80054330586</t>
  </si>
  <si>
    <t>03890551009</t>
  </si>
  <si>
    <t>94045260711</t>
  </si>
  <si>
    <t>03016180717</t>
  </si>
  <si>
    <t>01680590740</t>
  </si>
  <si>
    <t>0832298649</t>
  </si>
  <si>
    <t>00646640755</t>
  </si>
  <si>
    <t>1 DIP GIUR. ISTIT. AMM. LIBERTA'
2 ICT GROUP
3 PLOTEUS
4 COMUNI DI BARI
5 TARANTO
6 MANDURIA
7 LOCOROTONDO
8  MARTINA FRANCA
9 SAN MARZANO
10 GROTTAGLIE
11 POLO EUROMEDITERRANEO
12 NICOLAUS TOUR</t>
  </si>
  <si>
    <t>0805963732</t>
  </si>
  <si>
    <t>0805963719</t>
  </si>
  <si>
    <t>TURDIP</t>
  </si>
  <si>
    <t>0106</t>
  </si>
  <si>
    <t>0832298853</t>
  </si>
  <si>
    <t>TEMAR</t>
  </si>
  <si>
    <t>0198</t>
  </si>
  <si>
    <t>1 CONISMA
2 DIP ING INNOV. UNIV. LECCE
3 AREA NATURALE PROTETTA TORRE GUACETO
4 PROVINCIA BRINDISI
5 INFOTEL</t>
  </si>
  <si>
    <t>CENTRO CULTURA INNOVATIVA D'IMPRESA - UNIVERSITA DEGLI STUDI DI LECCE</t>
  </si>
  <si>
    <t>0832421205</t>
  </si>
  <si>
    <t>0832323796</t>
  </si>
  <si>
    <t>M.A.R.I.S.</t>
  </si>
  <si>
    <t>0195</t>
  </si>
  <si>
    <t>1 CENTRO CULTURA INNOVATIVA DI IMPRESA-UNIV. LECCE
2 COMUNE POLIGNANO
3 COMUNE MONOPOLI
4ASSOC. UNIVER. DELL'IDROGENO</t>
  </si>
  <si>
    <t>DIPARTIMENTO DI SCIENZE DEI MATERIALI - UNIVERSITA DEGLI STUDI DI LECCE</t>
  </si>
  <si>
    <t>0832297010</t>
  </si>
  <si>
    <t>0832297040</t>
  </si>
  <si>
    <t>NETART</t>
  </si>
  <si>
    <t>0276</t>
  </si>
  <si>
    <t>1 DIP SCIENZE DEI MATERIALI UNILE
2 DIP ING. CEDAD UNILE
3 DIP ING. LIIS UNILE
4 INOA
5 CLIOCOM</t>
  </si>
  <si>
    <t>0755853844</t>
  </si>
  <si>
    <t>0755853697</t>
  </si>
  <si>
    <t>-----</t>
  </si>
  <si>
    <t>0273</t>
  </si>
  <si>
    <t>PG</t>
  </si>
  <si>
    <t>1 CIRIAF
2 PIPENET SRL</t>
  </si>
  <si>
    <t>0805963799</t>
  </si>
  <si>
    <t>0805963484</t>
  </si>
  <si>
    <t>DEMON</t>
  </si>
  <si>
    <t>0272</t>
  </si>
  <si>
    <t>1 CRCA POLITECNICO DI BARI
2 MERLINO TECHNOLOGY SRL
3 SAPIO SRL</t>
  </si>
  <si>
    <t>ESCLUSO</t>
  </si>
  <si>
    <r>
      <t>Rilevanza (20)</t>
    </r>
    <r>
      <rPr>
        <sz val="8"/>
        <rFont val="Arial"/>
        <family val="2"/>
      </rPr>
      <t>:  Rilevanza e/o originalità dei risultati attesi anche alla luce del rilievo pubblico degli stessi, innovatività delle metodologie e soluzioni proposte</t>
    </r>
  </si>
  <si>
    <t>1 CNR
2 POLIBA
3 ALTAMURA
4 GAL L'UOMO DI ALTAMURA SCARL
5 WWF
6 ALTANET
7 AD ANFFAS</t>
  </si>
  <si>
    <t>NON CI SONO LE DELIBERE DI IMPEGNO MA SOLO DICHIARAZIONI DI INTERESSE ALLA COSTITUZ. ATS.
IN MANCANZA DELL'IMPEGNO AL COOFINANZIAMENTO IL PROGETTO NON PUO ESSERE AMMESSO
AL PUNTO 4 COMUNQUE NELLA TABELLA DEI COSTI E' INDICATO UN CONTRIBUTO PRIVATO E' INFERIORE AL 10%</t>
  </si>
  <si>
    <t>1 METEA
2 CIRCC
3 NEXTWARE SNC</t>
  </si>
  <si>
    <t>--</t>
  </si>
  <si>
    <t>01086760723</t>
  </si>
  <si>
    <t>1) MANCA IMPEGNO AL COFINANZIAMENTO DI CLIOCOM PER L'IMPORTO DI 75KE E QUINDI MANCA IL COFINANZIAMENTO PRIVATO DEL 10% ANCHE SE INDICATO DAL CAPOFILA NELLE TABELLE ECONOMICHE. QUINDI MANCA IMPEGNO DELLA PARTE PRIVATA AL COFINANZIAMENTO ALMENO DEL 10% DELPROGETTO.
2) SOLO DICHIARAZIONI NON CONFORMI AL DPR 445/00 DEL DIP SCIENZE DEI MATERIALI E DEL DIP INGEGNARIA LECCE CHE DICHIARANO UN GENERICO COFINANZIAMENTO SENZA INDICARE PERCENTUALE O IMPORTI NON ASSICURANDO LA COPERTURA FINANZIARIA.
3) DOCUMENTO DI IDENTITA' DEL LEGALE RAPPRESENTANTE DEL CAPOFILA NON VALIDO</t>
  </si>
  <si>
    <t>IL SOGG.PROPONENTE E' UN LABORATORIO DELL'UNIVERSITA' DI FI.
L'ENTE RESPONSABILE DELL'ATTUAZIONE E' IL PARTNER APIT SCARL(SOGG. PRIVATO) INDICATO ANCHE COME CAPOFILA.
LA TABELLA 4 DEI COSTI DI PROGETTO RIPORTA ZERO COME CONTRIBUTO DEL PRIVATO.
IL PROSPETTO 7.3 NON E' REDATTO IN CONFORMITA ALLA SCHEDA DEL BANDO.
MANCA L'ULTIMA PAGINA DEL FORMULARIO CON LA DICHIARAZIONE E LA FIRMA DEL LEGALE RAPPRESENTANTE (NIGRO) DELLA CAPOFILA MERQURIS. LE RESTANTI PAGINE NON SONO SIGLATE DAL LEGALE RAPPRESENTANTE DELLA CAPOFILA COME RICHIESTO DAL BANDO.
MANCA DOCUMENTO DI IDENTITA' DI NIGRO LEGALE RAPPRESENTANTE DELLA CAPOFILA.
LA TABELLA INIZIALE DI SINTESI DELLE INFORMAZIONI NON E' CONFORME AL BANDO</t>
  </si>
  <si>
    <t>ESCLUSO PER LA MANCANZA DELLA DICITURA SULLA BUSTA COME PREVISTA DAL BANDO</t>
  </si>
  <si>
    <t>Il numero di mesi/uomo individuati per il partner LB Service è pari a 86 m/u e sembra eccessivo rispetto alla quota di cofinanziamento;
La tabella costi riepilogativi (pag. 37) e il prospetto riepilogativo (pag. 50) sono difformi
Le consulenze specialistiche che hanno alta incidenza (superano quelle di personale) sull’importo complessivo del progetto, non sono state esplicitate in termini di attività e temi.</t>
  </si>
  <si>
    <t>Data Inizio</t>
  </si>
  <si>
    <t>Data Fine</t>
  </si>
  <si>
    <t>Errato il calcolo del contributo richiesto (max 696.000 che è pari all’ 80% dell’importo complessivo);
I mesi/uomo per attività sembrano spropositati e, in alcuni casi, il costo individuato, rispetto al numero dei mesi/uomo esposti, è estremamente basso;
A pag. 17 il Comune di Locorotondo, nella tabella gruppo leader, è ripetuto 4 volte;
Ci sono inesattezze, ripetizioni e descrizioni di tecnologie prese integralmente dalle brochure di presentazione e non tradotte (vedi pag. 32, 33, 41 e 42);
I mesi di progetto sono 24 al posto di 18;
A pag. 43 viene menzionato un ipotetico partner di progetto, l’EBT, di cui non si descrive nulla in nessun punto del documento;
A pag. 46 sembra ci sia un errore: “Il progetto prevede la partecipazione di 6 ricercatori di cui 10 donne”.
Le consulenze specialistiche che hanno discreta incidenza sull’importo complessivo del progetto, non sono state esplicitate in termini di attività e temi.</t>
  </si>
  <si>
    <t>Sui contenuti Multimediali a pag 34 è necessario censire le fonti di approvvigionamento digitali e non;
Mancano i meccanismi di approvvigionamento del sistema  da fonti esterne (fornitori di contenuti)
Non si evince un vero back office per la soluzione e quindi i meccanismi di creazione dei palinsesti;
Le consulenze specialistiche che hanno discreta incidenza sull’importo complessivo del progetto, non sono state esplicitate in termini di attività e temi.</t>
  </si>
  <si>
    <t xml:space="preserve">Dettagliare l'intera proposta con particolare riferimento alle attività e ai costi dei partner privati </t>
  </si>
  <si>
    <t>A pag. 32 è inserita la realizzazione di un filmato di backstage che forse andrebbe inserito in una attività di diffusione, divulgazione e trasferimento;
Le consulenze specialistiche che hanno discreta incidenza sull’importo complessivo del progetto, non sono state esplicitate in termini di attività e temi.</t>
  </si>
  <si>
    <t>e-mail riferimento</t>
  </si>
  <si>
    <t>a.reina@poliba.it</t>
  </si>
  <si>
    <t>a.sevi@unifg.it</t>
  </si>
  <si>
    <t>vincenzo.zonno@unile.it</t>
  </si>
  <si>
    <t>p.pecoraro@ciasu.it</t>
  </si>
  <si>
    <t>p.masini@poliba.it</t>
  </si>
  <si>
    <t>g.otranto@dscc.uniba.it</t>
  </si>
  <si>
    <t>0805717903 - 0805717947 Laricchia referente di progetto m.laricchia@dscc.uniba.it</t>
  </si>
  <si>
    <t>g.volpe@unifg.it</t>
  </si>
  <si>
    <t>c.garavelli@poliba.it</t>
  </si>
  <si>
    <t>f.losurdo@lex.uniba.it</t>
  </si>
  <si>
    <t>s.fioriello@lettere.uniba.it</t>
  </si>
  <si>
    <t>masciti@forcom.it</t>
  </si>
  <si>
    <t>giovanni.aloisio@unile.it</t>
  </si>
  <si>
    <t>marcello.guaitoli@unile.it</t>
  </si>
  <si>
    <t>Il contributo del settore privato (186.000) riportato a pg 24 è difforme con il valore somma (167.000) dei costi partner privati (partner 2,3,4,5,6) ricavabile in tabella 7.3 a pg 33
Le attività di consulenza non sono espressamente referenziate e chiarite nella descrizione delle diverse attività
Non risulta chiaramente dettagliato il ruolo dei partner Dyrecta s.n.c., Ferrovie Sud Est s.r.l., Ferrotramviaria s.p.a.</t>
  </si>
  <si>
    <t>LA DICHIARAZIONE ALL'ULTIMA PAGINA DEL FORMULARIO SEMBRA IN FOTOCOPIA.
ARPALIT DICHIARA IN FORMA AUTOCERTIF. DI IMPEGNARSI AL COFINANZIAMENTO "NELLA MISURA MASSIMA DEL 20% DEI PROPRI COSTI" CHE SOMMANO 125KE E QUINNDI SI IMPEGNA PER SOLI 25KE. MANCA LA COPIA DEL DOC. DI IDENTITA' PER CUI LA DICH. NON E' VALIDA
SIGEMI SI IMPEGNA CON AUTOCERTIF. AL COFINANZIAMENTO  "SECONDO LE MODALITà PREVISTE DAL BANDO" E NON DICE A QUANTO AMONTA. MANCA LA COPIA DEL DOC. DI IDENTITA' PER CUI LA DICH. NON E' VALIDA
SI DEDUCE CHE IL FIANZIAMENTO DELLA PARTE PRIVATA E' INFERIORE AL 10% E QUINDI MOTIVO DI ESCLUSIONE PER L'ART. 8 DEL BANDO.</t>
  </si>
  <si>
    <t>OK. SONO TUTE DICHIARAZIONI AUTOCERTIFICATE CON ALLEGATA COPIA DEL DOC. DI IDENT.</t>
  </si>
  <si>
    <t>0881587636 collaborat= Viviana Di Cosmo 320.4394766</t>
  </si>
  <si>
    <t>DICHIARANO 4 PARTNER MA IN EFFETTI SOLO 3 PARTECIPANO AL PROGETTO. DIFATTI FLAMGAS NON COFINANZIA E NON PARTECIPA AI COSTI DI PROGETTO
Manca dichiarazione di adesione al progetto. Non sono delibere, SONO DICHIARAZIONI NON AUTOCERTIF. E SENZA documenti di identità, E QUINDI NON SONO VALIDE 
AL PUNTO 4 NELLA TABELLA DEI COSTI NON VIENE INDICATO NESSUN COFINANZIAMENTO DEI PRIVATI. NELLA TAB.7.3 IL CAPOFILA INDICA PER NEXTWARE COSTI PER IL 10% DEL PROGETTO. MA LA DICHIARAZIONE DI IMPEGNO DI NEXTWARE NON è VALIDA NON ESSENDO FORMULATA AI SENSI DELLA 445/00 COME RICHIESTO ALL'ART 9 DEL BANDO E MANCA IL DOC. DI IDENTITà. PER CUI LA DOCUMENTAZIONE è INCOMPLETA E PER L'ART. 8 DEL BANDO SEGUE L'ESCLUSIONE</t>
  </si>
  <si>
    <t>ALLEGANO LETTERE DI INTENTO E NON DICHIARAZINI. LE LETTERE DI INTENTO DELLE AMMINISTRAZIONI NON SONO DELIBERAZIONI E COSì LE LETTERE DEGLI ALTRI PARTNER SONO TUTTE NON CONFORMI ALL DPR 445/00 COME RICHIESTO DALL'ART. 9 DEL BANDO E NON SONO ACCOMPAGNATE DA ALCUN DOC DI IDENTITA', E PERTANTO NON SONO VALIDE.
AL PUNTO 4 NELLA TABELLA DEI COSTI NON HANNO INDICATO ALCUN COFINANZIAMENTO DEL PRIVATO.
L'ESCLUSIONE E' QUINDI AI SENSI DELL'ART. 8 PER INCOMPLETEZZA DELLA DOCUMENTAZIONE PRSENTATA.</t>
  </si>
  <si>
    <t>PARTNER 1 ALLEGA DELIBERA DEL COMITATO ORGANIZZATORE. OK 
PARTNER 3 NON COFINANZIA E NON PRESENTA DELIBERA DI GIUNTA MA SOLO DICH NON AUTOCETIFICATA 
PARTNER 2 PRESENTA DICHIAR NON AUTOCERTIF E SENZA DOC DI IDENTITA'
PARTNER 4 PRESENTA DELIBERA NON RUBBRICATA E NON AUTOCERTIFICATA AI SENSI DEL DPR 445/00 COME INDICATO NELL'ART.9 DEL BANDO E PERTANTO NON è VALIDA NON ASSICURANDO COSì IL COFINANZIAMENTO DI PART PRIVATA. TRA L'ALTRO L'IMPEGNO E' SOLO SUL 20% DELLA QUOTA DELLE PROPRIE ATTIVITA'
ESCLUSA AI SENSI DELL'ART. 8 DEL BANDO</t>
  </si>
  <si>
    <t>OK - 14/6/07</t>
  </si>
  <si>
    <t>NESSUNA DELIBERA. CI SONO DICHIARAZIONI NON AI SENSI DEL DPR 445/00 DOVE SI CITA UN GENERICO IMPEGNO A COFINANZIARE SENZA INDICARE NE' LA PERCENTUALE NE IL VALORE IN EURO DEL COFIN. "COFINANZIARE IN MANIERA PROPORZIONALE ALLE ATTIVITA'". TALI DICHIARAZIONI NON SONO VALIDE. INOLTRE LA DICHIARAZIONE DI INFOTEL NON RIPORTA LA DATA.
ESCLUSIONE AI SENSI DELL'ART 8 DEL BANDO</t>
  </si>
  <si>
    <t>OKSONO TUTTE DELIBERE DI PARTECIPAZIONE, ADESIONE ALL'ATS E COFINANZIAMENTO</t>
  </si>
  <si>
    <t>PARTNER 2 E 3 PRENTANO EFFETTIVE DELIBERE DI GIUNTA SENZA COFINANZIAMENTO.
PARTNER 1 DECRETO RUBBRICATO DEL DIRETTORE DEL CENTRO ALDO ROMANO CHE PERò DECRETA IL COFINANZIAMENTO DI 87.736 EURO IN TERMINI DI RISORSE UMANE DELLA FACOLTA' DI INGEGNERIA CHE NON è PARTNER DEL PROGETTO E QUINDI NON PUò ASSICURARE IL COFINANZIAMENTO.
PARTNER 4 SOGGETTO PRIVATO PRESENTA DICH NON AUTOCERTIFICA SENZA DOC DI IDENTITA' E IMPEGNO PER SOLI 6.200 EURO INFERIORE AL 10% DEL PROGETTO.
ESCLUSA AI SENSI DELL'ART 8 DEL BANDO</t>
  </si>
  <si>
    <t>1 DIPARTIMENTO DI SCIENZE E TECNOLOGIE BIOLOGICHE ED AMBIENTALI (DISTEBA) UNIVERSITA DEGLI STUDI DI LECCE
2 COOPERATIVA HYDRA</t>
  </si>
  <si>
    <t xml:space="preserve">OK PRESENTANO DECRETO DIRIGENZIALE PER IL DISTEBA E DELIBERA DEL CDA PER COOP HYDRA ASSICURANDO LA CORETTA COPERTURA FINANZIARIA. OKCOPERTURA </t>
  </si>
  <si>
    <t>1 CACT - CNR
2 DIP ING. DELL'INOVAZIONE - UNILE
3 UNIBA
4 IST.POLIGRAFICO
5 UNION KEY
6 STP BRINDISI
7 COMUNE DI LECCE</t>
  </si>
  <si>
    <t>1 DIP ING. DELL'AMBIENTE E PER LO SVILUPPO SOSTENIBILE - POLITECNICO DI BARI
2 PROVINCIA DI TARANTO
3 SINCON</t>
  </si>
  <si>
    <t xml:space="preserve">OK. DECRETO PRESIDENZIALE PER P. 1 E DICHIARAZIONI AUTOCERTIFICATE CON COPIA DEL DOC DI IDENTITA' PER P. 2 E 3.
</t>
  </si>
  <si>
    <t>OK - 30/7/07</t>
  </si>
  <si>
    <t>OK - 27/7/07</t>
  </si>
  <si>
    <t>0805963732-3493-(2144 sig.ra chiricallo)</t>
  </si>
  <si>
    <t>0805963799-(2144 sig.ra chiricallo)</t>
  </si>
  <si>
    <t>P. 1 DICHIARAZIONE NON AUTOCERTIFICATA CON COPIA DEL DOC DI IDENT.
P. 2 NON E' DELIBERA MA SOLO DICHIARAZIONE NON AUTOCERTIFICATA E SENZA DOC. DI IDENTITA'. NON VALIDA. NON SPECIFICA NEMMENO L'ENTITA' DEL COFINANZIAM.
P. 3 DICH AUTOCERTIFICATA AI SENSI DEL DPR 445/00 MA SENZA COPIA DEL DOC DI RICONOSCIMENTO. NON VALIDA. NON INDICA ENTITA' DEL COFINANZIAMENTO, IN TAB 4 NON INDICA FINANZIAMENTO DEI PRIVATI, IN TAB. 7.3 RIPORTA PER SINCON (UNICO PRIVATO) LA SPESA DI SOLI 20KE INFERIORE AGLI 83KE CHE SONO IL 10% MINIMO DEL CONTRIBUTO PRIVATO. PERTANTO NON ASSICURA IL 10% MINIMO DEL PRIVATO ED è ESCULSA PER L'ART. 8 DEL BANDO</t>
  </si>
  <si>
    <t>P. 3 E 5 OK IMPEGNO CON DICHIARAZIONI AUTOCERTIFICATE ACCOMPAGNATE DA DELIBERE
P. 2 DICHIARAZIONE AUTOCERTIF SENZA COPIA DEL DOC DI IDENTITA'. NON VALIDA
P. 4 DICH NON AUTOCERTIFICATA E SENZA DOC DI RICONOSCIM
P. 6 DICH NON AUTOCERTIFICATA CON DOC DI RICONOSCIMENTO. NON VALIDA AI SENSI DELL'ART. 9 DEL BANDO. NON ASSICURA LA PERCENTUALE MINIMA DEL 10% DEL PRIVATO.
P. 1 CAPOFILA MANCA LA DICHIARAZIONE DI PARTECIPAZIONE, ATS E IMPEGNO AL COFINANZ.
IL FORMULARIO NON è COMPLETO PERCHE' MANCA IL PUNTO K. MODALITAà DI DIFFUSIONE DEI RISULTATI
PER TALI MOTIVI ESCLUSIONE AI SENSI DELL'ART. 8 DEL BANDO</t>
  </si>
  <si>
    <t>TUTTE DICHIARAZIONI NON AUTOCERTIFIC SENZA COPIA DOC IDENTITA' AD ECCEZ. DEL PARTNER 1. 
LE DICHIARAZ DEI PARTNER 2 E 3 SONO ADDIRITTURA IN COPIA FAX NON ORIGINALE. NON HANNO ALCUNA VALIDITA'. 
NON VIENE ASSICURATA LA PERCENTUALE DI COFINANZ. E NEMMENO IL 10% MINIMO DEL PRIVATO.
ESCLUSIONE AI SENSI DELL'ART. 8 DEL BANDO</t>
  </si>
  <si>
    <t>DA RIDURRE</t>
  </si>
  <si>
    <t>DELTA</t>
  </si>
  <si>
    <t>RIF</t>
  </si>
  <si>
    <t>VALORI</t>
  </si>
  <si>
    <t>1 DIP ING CIVILE AMBIENTALE
2 LB SERVICE SRL
3 COMUNITA' MONTANA</t>
  </si>
  <si>
    <t>P. 1 OK DECRETO DEL DIPARTIMENTO 
P. 2 OK DICH AUTOCERTIFICATA 
P. 3 OK DICH AUTOCERTIFICATA 
P. 4 OK DELIBERA CDA
P. 5 OK DELIBERA CDA
P. 6 OK DELIBERA CDA</t>
  </si>
  <si>
    <t xml:space="preserve">P. 7 OK DELIBERA DI GIUNTA COMUNALE
P. 3 OK DICH AUTOCERTIF 
P. 2 OK DICH AUTOCERTIF 
P. 4 OK DICH AUTOCERTIF 
P. 5 OK DICH AUTOCERTIF 
P. 6 OK DICH AUTOCERTIF 
P. 1 OK DICH AUTOCERTIF </t>
  </si>
  <si>
    <t>Rep impegno</t>
  </si>
  <si>
    <t>data rep impegno</t>
  </si>
  <si>
    <t>prot notifica impegno</t>
  </si>
  <si>
    <t>data notifica impegno</t>
  </si>
  <si>
    <t xml:space="preserve">TRANNE PER IL COMUNE DI LECCE CHE PRESENTA DELIBERA, LE ALTRE SONO TUTTE DICHIARAZIONI CONFORMI AL DPR 445/00
</t>
  </si>
  <si>
    <t>TOTALI</t>
  </si>
  <si>
    <t>CONTRIBUTO CONCESSO</t>
  </si>
  <si>
    <t>AMMESSI</t>
  </si>
  <si>
    <t>ESITI ISTRUTTORI</t>
  </si>
  <si>
    <t>NON CI SONO LE DELIBERE DI IMPEGNO, MA SOLO DICHIARAZIONI DI INTERESSE ALLA COSTITUZIONE ATS.
IN MANCANZA DELL'IMPEGNO AL COOFINANZIAMENTO, IL PROGETTO NON PUO' ESSERE AMMESSO.
INOLTRE, AL PUNTO 4 NELLA TABELLA DEI COSTI E' INDICATO UN CONTRIBUTO PRIVATO INFERIORE AL 10%.</t>
  </si>
  <si>
    <t xml:space="preserve">LA DICHIARAZIONE ALL'ULTIMA PAGINA DEL FORMULARIO SEMBRA IN FOTOCOPIA. LA DICHIARAZIONE RISULTA A NOME DEL DIRETTORE DEL DIPARTIMENTO MA NON FIRMATA DALLO STESSO.
ARPALIT DICHIARA IN FORMA AUTOCERTIF. DI IMPEGNARSI AL COFINANZIAMENTO "NELLA MISURA MASSIMA DEL 20% DEI PROPRI COSTI" CHE SOMMANO 125KE E QUINNDI SI IMPEGNA PER SOLI 25KE. MANCA LA COPIA DEL DOC. DI IDENTITA' PER CUI LA DICH. NON E' VALIDA
SIGEMI SI IMPEGNA CON AUTOCERTIF. AL COFINANZIAMENTO  "SECONDO LE MODALITA' PREVISTE DAL BANDO" E NON INDICA L'AMMONTARE. MANCA LA COPIA DEL DOC. DI IDENTITA' PER CUI LA DICH. NON E' VALIDA
SI DEDUCE CHE IL FINANZIAMENTO DELLA PARTE PRIVATA E' INFERIORE AL 10% E QUINDI MOTIVO DI ESCLUSIONE PER L'ART. 8 DEL BANDO. </t>
  </si>
  <si>
    <t>NON RIPORTA LA DICITURA RICHIESTA DAL BANDO</t>
  </si>
  <si>
    <t>DICHIARANO 4 PARTNER MA IN EFFETTI SOLO 3 PARTECIPANO AL PROGETTO. FLAMGAS NON COFINANZIA E NON PARTECIPA AI COSTI DI PROGETTO
AMNCA DICHIRAZIONE DI ADESIONE AL PROGETTO. NON SONO DELIBERE, MA DICHIARAZIONI NON AUTOCERTIFICATE AI SENSI DEL DPR 445/00 E SENZA DOCUMENTI DI IDENTITA', E QUINDI NON SONO VALIDE. 
AL PUNTO 4 NELLA TABELLA DEI COSTI NON VIENE INDICATO NESSUN COFINANZIAMENTO DEI PRIVATI. NELLA TAB.7.3 IL CAPOFILA INDICA PER NEXTWARE COSTI PER IL 10% DEL PROGETTO. LA DICHIARAZIONE DI IMPEGNO DI NEXTWARE NON E' VALIDA NON ESSENDO FORMULATA AI SENSI DELLA 445/00 COME RICHIESTO ALL'ART 9 DEL BANDO E MANCA IL DOCUMENTO DI IDENTITA'. ESCLUSO AI SENSI DELL'ART. 8 DEL BANDO.</t>
  </si>
  <si>
    <t>0805962200 chiricallo - 0805963719</t>
  </si>
  <si>
    <t>0805962200 chiricallo - 0805962520</t>
  </si>
  <si>
    <t>0805962200 chiricallo - 0805963484</t>
  </si>
  <si>
    <t>04/09/2007 (spedita e fax)</t>
  </si>
  <si>
    <t>ALLEGATE LETTERE DI INTENTI E NON DICHIARAZIONI. LE LETTERE DI INTENTI DELLE AMMINISTRAZIONI NON SONO DELIBERAZIONI E  LE LETTERE DEGLI ALTRI PARTNER SONO TUTTE NON CONFORMI AL DPR 445/00 COME RICHIESTO DALL'ART. 9 DEL BANDO E NON SONO ACCOMPAGNATE DA ALCUN DOCUMENTO DI IDENTITA', E PERTANTO NON SONO VALIDE.
AL PUNTO 4 NELLA TABELLA DEI COSTI NON E' STATO INDICATO ALCUN COFINANZIAMENTO DELLA PARTE PRIVATA.
L'ESCLUSIONE E' AI SENSI DELL'ART. 8 PER INCOMPLETEZZA DELLA DOCUMENTAZIONE PRESENTATA.</t>
  </si>
  <si>
    <t>PARTNER 1 ALLEGA DELIBERA DEL COMITATO ORGANIZZATORE. 
PARTNER 3 NON COFINANZIA E NON PRESENTA DELIBERA DI GIUNTA MA SOLO DICHIARAZIONE NON AUTOCERTIFICATA 
PARTNER 2 PRESENTA DICHIARAZIONE NON AUTOCERTIFATA E SENZA DOC. DI IDENTITA'
PARTNER 4 PRESENTA DELIBERA NON RUBRICATA E NON AUTOCERTIFICATA AI SENSI DEL DPR 445/00 COME INDICATO NELL'ART.9 DEL BANDO E PERTANTO NON E' VALIDA NON ASSICURANDO COSI' IL COFINANZIAMENTO DI PARTE PRIVATA. TRA L'ALTRO L'IMPEGNO E' SOLO SUL 20% DELLA QUOTA DELLE PROPRIE ATTIVITA'
ESCLUSA AI SENSI DELL'ART. 8 DEL BANDO</t>
  </si>
  <si>
    <t>0805443577</t>
  </si>
  <si>
    <t>NESSUNA DELIBERA. CI SONO DICHIARAZIONI NON AI SENSI DEL DPR 445/00 DOVE SI CITA UN GENERICO IMPEGNO A COFINANZIARE SENZA INDICARE NE' LA PERCENTUALE NE' IL VALORE IN EURO DEL COFINANZIAMENTO. INDICATO GENERICAMENTE "COFINANZIARE IN MANIERA PROPORZIONALE ALLE ATTIVITA'". TALI DICHIARAZIONI NON SONO VALIDE. INOLTRE LA DICHIARAZIONE DI INFOTEL NON RIPORTA LA DATA.
ESCLUSIONE AI SENSI DELL'ART 8 DEL BANDO.</t>
  </si>
  <si>
    <t>PARTNER 2 E 3 PRESENTANO EFFETTIVE DELIBERE DI GIUNTA SENZA COFINANZIAMENTO.
PARTNER 1 DECRETO RUBRICATO DEL DIRETTORE DEL CENTRO CHE PERO' DECRETA IL COFINANZIAMENTO DI 87.736 EURO IN TERMINI DI RISORSE UMANE DELLA FACOLTA' DI INGEGNERIA DELL'UNIVERSITA' DI LECCE.
PARTNER 4 SOGGETTO PRIVATO PRESENTA DICHIARAZIONE NON AUTOCERTIFICA SENZA DOCUMENTO DI IDENTITA' E IMPEGNO PER SOLI 6.200 EURO INFERIORE AL 10% DEL PROGETTO.
ESCLUSA AI SENSI DELL'ART. 8 DEL BANDO.</t>
  </si>
  <si>
    <t>data progetto esecutivo</t>
  </si>
  <si>
    <t>prot esecutivo</t>
  </si>
  <si>
    <t>38/A/1951</t>
  </si>
  <si>
    <t>PER PARTNER 2 DICHIARAZIONE AUTOCERTIFICATA SENZA COPIA DEL DOCUMENTO DI IDENTITA'. NON VALIDA
PER PARTNER 4 DICHIARAZIONE NON AUTOCERTIFICATA E SENZA DOCUMENTO DI IDENTITA'.
PER PARTNER 6 DICHIARAZIONE NON AUTOCERTIFICATA CON DOCUMENTO DI IDENTITA' NON VALIDA AI SENSI DELL'ART. 9 DEL BANDO. NON ASSICURA LA PERCENTUALE MINIMA DEL 10% DELLA PARTE PRIVATA.
PER IL PARTNER 1 CAPOFILA MANCA LA DICHIARAZIONE DI PARTECIPAZIONE, ATS E IMPEGNO AL COFINANZIAMENTO.
IL FORMULARIO NON E' COMPLETO PERCHE' MANCA IL PUNTO K - MODALITA' DI DIFFUSIONE DEI RISULTATI.
ESCLUSIONE AI SENSI DELL'ART. 8 DEL BANDO.</t>
  </si>
  <si>
    <t>PER IL PARTNER 1 DICHIARAZIONE NON AUTOCERTIFICATA CON COPIA DEL DOCUMENTO DI IDENTITA'.
IL PARTNER 2 NON PRESENTA DELIBERA, MA SOLO DICHIARAZIONE NON AUTOCERTIFICATA E SENZA DOCUMENTO DI IDENTITA'. NON VALIDA. NON SPECIFICA NEMMENO L'ENTITA' DEL COFINANZIAMENTO.
PER IL PARTNER 2 DICHIARAZIONE AUTOCERTIFICATA AI SENSI DEL DPR 445/00 MA SENZA COPIA DEL DOCUMENTO DI IDENTITA'. NON VALIDA. NON INDICA ENTITA' DEL COFINANZIAMENTO, IN TAB. 4 NON INDICA FINANZIAMENTO DELLA PARTE PRIVATA, IN TAB. 7.3 RIPORTA PER SINCON (UNICO SOGGETTO PRIVATO) LA SPESA DI SOLI 20K€ INFERIORE AGLI 83K€ CHE SONO IL 10% MINIMO DEL CONTRIBUTO PRIVATO. PERTANTO NON ASSICURA IL 10% MINIMO DEL PRIVATO. ESCULSA AI SENSI DELL'ART. 8 DEL BANDO.</t>
  </si>
  <si>
    <t>TUTTE DICHIARAZIONI NON AUTOCERTIFICATE AI SENSI DEL DPR 445/00 E SENZA COPIA DEL DOCUMENTO DI IDENTITA' AD ECCEZIONE DEL PARTNER 1. 
LE DICHIARAZIONI DEI PARTNER 2 E 3 SONO IN COPIA FAX . 
NON VIENE ASSICURATA LA PERCENTUALE DI COFINANZIAMENTO.
ESCLUSIONE AI SENSI DELL'ART. 8 DEL BANDO.</t>
  </si>
  <si>
    <t>PARTNER 1 E 2 NON PRESENTANO DICHIARAZIONI AUTOCERTIFICATE AI SENSI DEL DPR 445/00. ESCLUSIONE AI SENSI DELL'ART. 8 DEL BANDO.</t>
  </si>
  <si>
    <t>80008870752</t>
  </si>
  <si>
    <t>80002170720</t>
  </si>
  <si>
    <t xml:space="preserve"> 01086760723</t>
  </si>
  <si>
    <t>93019350722</t>
  </si>
  <si>
    <t>93051590722</t>
  </si>
  <si>
    <t>TUTTI I PARTNER PRESENTANO  DICHIARAZIONI DI IMPEGNO NON AUTOCERTIFICATE COME DA ART. 9 DEL BANDO. NON VALIDE.
TUTTI I PARTNER INDICANO UN GENERICO "COFINANZIAMENTO SECONDO LE MODALITA' PREVISTE NEL BANDO" SENZA DARNE LE DIMENSIONI E NON CONSENTE DI VALUTARE L'ENTITA' DELLO STESSO E IL CONTRIBUTO DELLA PARTE PRIVATA.
ESCLUSA AI SENSI DEL'ART. 8 DEL BANDO.</t>
  </si>
  <si>
    <t>Si sottolinea la presenza di una colonna “IVA” nella tabella dei costi non meglio giustificata, ed una richiesta di finanziamento superiore al massimo consentito (80% dei costi della quota pubblica del progetto)</t>
  </si>
  <si>
    <t>Sarebbe necessario dare forte evidenza alle competenze multidisciplinari di grossa esperienza nel settore delle tecnologie innovative applicate alle tematiche ambientali.
Si sottolinea la presenza di una colonna “IVA” non meglio giustificata nella tabella dei costi, ed una richiesta di finanziamento superiore al massimo consentito (80% dei costi della quota pubblica del progetto)</t>
  </si>
  <si>
    <t>A pag. 32 è inserita la realizzazione di un filmato di backstage che forse andrebbe inserito in una attività di diffusione, divulgazione e trasferimento.</t>
  </si>
  <si>
    <t>A pag. 48 si parla di 24 mesi per l’attività di gestione progetto (il bando prevede 18 mesi).</t>
  </si>
  <si>
    <t>La durata a pag.2 è di 24 mesi mentre il progetto risulta sviluppato su 18 mesi.
E' presente la voce “iva ove dovuta” non richiesta in maniera scorporata.
Sono previste e indicate nelle attività di progetto n.1,2,3,4,8,9 delle attività di consulenza per spin off di partner del progetto Politecnico e Università. La cosulenza è ammissibile solo per le attività di sviluppo della soluzione tecnologia proposta.</t>
  </si>
  <si>
    <t xml:space="preserve">si - alla firma </t>
  </si>
  <si>
    <t>attesa errata corrige, modifica importo contributo - 20/7/07</t>
  </si>
  <si>
    <t>1 FORCOM
2 UNIONE COMUNI GRECIA SALENTINA
3 GALILEO CONSULTING</t>
  </si>
  <si>
    <t>Finanziamento richiesto (750.000) pari all 80,04% dell’importo progetto (937.000) superiore al massimo consentito secondo congruità con il bando
Valore spese geneali (pg.35) fuori norma rispetto al bando (5% totale spese ammissibili)
Errore di presentazione dei valori di spesa (totale personale, totale spese generali) a pag 48 della proposta, rispetto a quanto indicato a pg.35
Ruolo dell'operatore logistico SAPIO non è chiarito completamente.
Le attività di consulenza non sono espressamente referenziate e chiarite nella descrizione delle diverse attività</t>
  </si>
  <si>
    <t>E' presente la voce “iva ove dovuta” non espressamente richiesta in maniera scorporata.
Attività di consulenza non sempre circostanziate chiaramente, indicate nelle sole attività 3,4 e 5 (nelle sezioni: C:Le soluzioni tecnologiche proposte ed E: piano economico e finanziario) ma presentate nella tabella costi su tutte le attività.</t>
  </si>
  <si>
    <t>Eliminare la voce IVA;
A pag. 16 si parla di soluzione a regime e di eventuale candidatura del DIB nella gestione – andrebbe individuato il modello di business e organizzativo di un centro servizi dove il DIB e altri soggetti potranno proporsi come soggetti gestori a regime della soluzione e del business identificato. 
Perplessità sui bassi costi (circa 45.000) di gestione, ipotizzati a regime, della soluzione;
Nel modulo di web-learning andrebbe creata qualche funzionalità che gestisce/crea percorsi di apprendimento basati su approcci e modalità didattiche differenti per le differenti tipologie di potenziali utenti ;
La tabella costi a pag. 44 è errata e non conforme con quanto esposto con le tabelle a pag. 58, 59, 60</t>
  </si>
  <si>
    <t>Dettagliare i costi e le attività di consulenza all’interno dei diversi obiettivi realizzativi o attività del progetto, oltre che per la tipologia e quantità di noleggio e leasing attrezzature. 
Si dichiara di far ricorso alla sola voce di noleggio per un tempo limitato nell’attività 4
Dettagliare i costi espressi per licenze software anche alla luce delle nuove politiche open source</t>
  </si>
  <si>
    <t>0805717254</t>
  </si>
  <si>
    <t xml:space="preserve">0805717272 </t>
  </si>
  <si>
    <t>Il numero di mesi è errato (24 anziché 18);
A pag. 20, 23 e 41 sono citate attività di indagini archeologiche che secondo il bando non sono finanziabili;
Nel paragrafo F si parla esclusivamente di formazione e corsi che non sono attività finanziabili;
A pag. 23 è ripetuto erroneamente il paragrafo di pag. 22;
A pag. 42 sono citate:“piattaforme abilitanti complesse ad oggetti distribuiti e cooperanti per i dominî applicativi dei beni culturali e del turismo; portali multifunzionali per la costruzione di percorsi di conoscenza e processi di e-learning”  sono risultati attesi dal WP3;
A pag. 43 si parla di “localizzazione con alto grado di precisione dell’utente”, ma non sono specificate sia le tecnologie di posizionamento sia i modelli e le tecnologie di fruizione  che si intende utilizzare;
A pag. 53 viene citato l’ICT-CNR sezione di Bari e occorre esplicitare su quali attività e temi intervengono queste competenze;
A pag. 55, paragrafo 6.8, manca completamente il modello organizzativo di supporto alla realizzazione del progetto;
Le consulenze specialistiche hanno alta incidenza sull’importo complessivo, così che sembra che molte attività siano esternalizzate (addirittura il wp1 non espone costi di personale, ma tutti di consulenze) specificare meglio le comptenze presenti nel partenariato ed equilibrare i costi di manpower e di consulenza;</t>
  </si>
  <si>
    <t>MANCA IMPEGNO AL COFINANZIAMENTO DI CLIOCOM PER L'IMPORTO DI 75K€ E QUINDI MANCA IL COFINANZIAMENTO PRIVATO DEL 10% ANCHE SE INDICATO DAL CAPOFILA NELLE TABELLE ECONOMICHE. PERTANTO MANCA IMPEGNO DELLA PARTE PRIVATA AL COFINANZIAMENTO DI ALMENO DEL 10% DEL COSTO DEL PROGETTO.
SOLO DICHIARAZIONI NON CONFORMI AL DPR 445/00 DEL DIPARTIMENTO DI SCIENZE DEI MATERIALI E DEL DIPARTIMENTO DI INGEGNERIA DI LECCE CHE DICHIARANO UN GENERICO COFINANZIAMENTO SENZA INDICARE PERCENTUALE O IMPORTI, NON ASSICURANDO LA COPERTURA FINANZIARIA.
FOTOCOPIA DEL DOCUMENTO DI IDENTITA' DEL LEGALE RAPPRESENTANTE DEL CAPOFILA NON VALIDO.</t>
  </si>
  <si>
    <t>0805717301 - Notarstefano (3384921449)</t>
  </si>
  <si>
    <t>g.dammacco@lex.uniba.it, info@poloeuromediterraneo.eu</t>
  </si>
  <si>
    <t>OK - 9/08/07</t>
  </si>
  <si>
    <t>C.da Giardinelli, LAURETO DI FASANO (BR)</t>
  </si>
  <si>
    <t>Starada prov. Monteroni - ecotekne 73100 LECCE</t>
  </si>
  <si>
    <t>Via per Monternoni - complesso Ecotekne Centro Congressi - LECCE</t>
  </si>
  <si>
    <t>V.le Turismo, 8  - 74100 TARANTO</t>
  </si>
  <si>
    <t>LE DICHIARAZIONI  AUTOCERTIFCATE PRESENTATE DAI PARTENER NON SONO CONFORMI AL DPR 445/00. NON VALIDE.</t>
  </si>
  <si>
    <t>NON CI SONO DELIBERE MA SOLO DICHIARAZIONI NON AUTOCERTIFICATE AI SENSI DPR 445/00 E MANCA DOC. DI IDENTITA DI LEGALE RAPPRESENTANTE DI PIPENET. LE DICHIARAZIONI NON SONO VALIDE E NON ASSICURANO IL COFINANZIAMENTO AL PROGETTO.
MANCA ACRONIMO PROGETTO.
ESCLUSA AI SENSI DELL'ART. 8 DEL BANDO.</t>
  </si>
  <si>
    <t>PER IL PARTNER 1 DICHIARAZIONE NON AUTOCERTIFICATA AI SENSI DEL DPR 445/00 CON DOCUMENTO DI IDENTITA'. NON INDICA PERCENTUALE NE' ENTITA' DEL COFINANZIAMENTO.
PER IL PARTNER 2 MANCA FOTOCOPIA DOCUMENTO DI IDENTITA' .DICHIARAZIONE CNR-ISSIA NON AUTOCERTIFICATA AI SENSI DEL DPR 445/00. NON INDICA VALORE DEL COFINANZIAMENTO
PER IL PARTNER 2 3 DICHIARAZIONE NON AUTOCERTIFICATA AI SENSI DEL DPR 445/00 CON FOTOCOPIA DOCUMENTO DI IDENTITA'. NON INDICA PERCENTUALE NE' VAOLRE DEL COFINANZIAMENTO.
NON E' POSSIBILE VALUTARE IL COFINANZIAMENTO TOTALE E NEMMENO QUELLO DI PARTE PRIVATA. LE DICHIARAZIONI NON SONO VALIDE AI SENSI DELL'ART. 9. PERTANTO LA DOCUMENTAZIONE E' INCOMPLETA E LA PROPOSTA E' ESCLUSA AI SENSI DELL'ART. 8 DEL BANDO.</t>
  </si>
  <si>
    <t>IL PARTNER 1 DICHIARA DI COFINZIARE PER UNA QUOTA DEL 12,4% DEI COSTI DI PROGETTO.
PER IL PARTNER 2 DICHIARAZIONE NON AUTOCERTIFICATA AI SENSI DEL DPR 445/00 SENZA FOTOCOPIA DEL DOCUMENTO DI IDENTITA'. DICHIARA DI COFINANZIARE PER UNA QUOTA DEL 7,6% INFERIORE AL 10% DI PARTE PRIVATA.</t>
  </si>
  <si>
    <t>PUNTEGGIO PROF</t>
  </si>
  <si>
    <t>PUNTEGGIO TECNOPOLIS</t>
  </si>
  <si>
    <t>TOTALE PUNTEGGIO</t>
  </si>
  <si>
    <t>LA TABELLA AL PUNTO 4 NON E' CONFORME AL BANDO. AL PUNTO l IL TEAM E' COMPOSTO DA 10 PARTNER DI CUI 4 COOFINANZIANO.
SOLO IL PARTNER 1 PRESENTA VERBALE DEL CONSIGLIO DI DIPARTIMENTO PER LA PARTECIPAZIONE, MENTRE PER IL COFINANZIAMENTO C'E' UNA DICHIARAZIONE NON AUTOCERTIFICATA AI SENSI DEL DPR 445/00E SENZA FOTOCOPIA DEL DOCUMENTO DI IDENTITA'.
TUTTI GLI ALTRI PARTNER PRESENTANO DICHIARAZIONI NON CONFORMI AL DPR 445/00 E SENZA FOTOCOPIA DEL DOCUMENTO DI IDENTITA' E SENZA COFINANZIAMENTO, AD ESCLUSIONE DEL PARTNER CONFCOMMERCIO.
IL TOTALE DEL COFINANZIAMENTO DEL 20% E' INTERAMENTE A CARICO DELLA PARTE PUBBLICA. ESCLUSA AI SENSI DELL'ART. 8 DEL BANDO.</t>
  </si>
  <si>
    <t>ALLEGATE LETTERE DI INTENTI E NON DICHIARAZIONI. LE LETTERE DI INTENTI DELLE AMMINISTRAZIONI NON SONO DELIBERAZIONI E  LE LETTERE DEGLI ALTRI PARTNER SONO TUTTE NON CONFORMI AL DPR 445/00 COME RICHIESTO DALL'ART. 9 DEL BANDO.</t>
  </si>
  <si>
    <t>L'ENTE RESPONSABILE DELL'ATTUAZIONE E' IL PARTNER APIT SCARL (SOGG. PRIVATO) INDICATO ANCHE COME CAPOFILA.
LA TABELLA 4 DEI COSTI DI PROGETTO RIPORTA ZERO COME CONTRIBUTO DEL PRIVATO.
IL PROSPETTO 7.3 NON E' REDATTO IN CONFORMITA' ALLA SCHEDA DEL BANDO.
MANCA L'ULTIMA PAGINA DEL FORMULARIO CON LA DICHIARAZIONE E LA FIRMA DEL LEGALE RAPPRESENTANTE (NIGRO) DELLA CAPOFILA MERQURIS. LE RESTANTI PAGINE NON SONO SIGLATE DAL LEGALE RAPPRESENTANTE DELLA CAPOFILA COME RICHIESTO DAL BANDO.
MANCA DOCUMENTO DI IDENTITA' DI NIGRO LEGALE RAPPRESENTANTE DELLA CAPOFILA.
LA TABELLA INIZIALE DI SINTESI DELLE INFORMAZIONI NON E' CONFORME AL BANDO.</t>
  </si>
  <si>
    <t>MANCA INDICAZIONE AREA TEMATICA
SONO TUTTE DICHIARAAZIONI DI INTENTI NON AUTOCERTIFICATE E SENZA DOC DI RICONOSC. NON SONO VALIDE AI SENSI DELL'ART. 9 DEL BANDO E NON GARANTISCONO LA COPERTURA FINANZIARIA DEL PROGETTO.
PER LA MANCANZA DELLA DOCUMENTAZIONE RICHIESTA LA PROPOSTA E' ESCLUSA PER EFFETTO DELL'ART. 8 DEL BANDO</t>
  </si>
  <si>
    <t>codice fiscale</t>
  </si>
  <si>
    <t>OK - 11/7/07</t>
  </si>
  <si>
    <t>PRESENTANO TUTTI DICH DI IMPEGNO NON AUTOCERTIFICATE COME DA ART. 9 DEL BANDO. NON VALIDE.
INDICANDO TUTTE UN GENERICO "COFINANZIAMENTO SECONDO LE MODALITà PREVISTE NEL BANDO" SENZA DARNE LE DIMENSIONI E NON CONSENTE DI VALUTARE L'ENTITA' DELLO STESSO E IL CONTRIBUTO DELLA PARTE PRIVATA.
ESCLUSA AI SENSI DEL'ART. 8 DEL BANDO</t>
  </si>
  <si>
    <t>CI SONO LE DICHIARAZIONI  NON CONFORMI AL DPR 445/00. NON VALIDE. ESCLUSA</t>
  </si>
  <si>
    <t>NON CI SONO DELIBERE MA SOLO DICHIARAZIONI NON AUTOCERTIFICATE AI SENSI DPR 445/00 E MANCA DOC IDENTITà DI LEGALE RAP DI PIPENET. LE DICHIARAZIONI NON SONO VALIDE E NON ASSICURANO IL COFINANZIAMENTO AL PROGETTO.
MANCA ACRONIMO PROGETTO.
ESCLUSA</t>
  </si>
  <si>
    <t>SONO TUTTE DICHIARAZIONI AUTOCERTIFI CON DOC IDENT.
IL COFINANZIAMENTO DEL 20% E' ASSICURATO TUTTO DALLA PARTE PRIVATA P. 2 E 3. OK</t>
  </si>
  <si>
    <t>P. 1 DICH NON AUTOCERT CON DOC DI IDENT. NON INDICA PERCENTUALE Né VAOLRE DEL COFINAN
P. 2 MANCA DOCUMENTO DI IDENTITA RELATIVO ALLA DICHIARAZIONE CNR-ISSIA NON AUTOCERTIFICATA E SENZA DOC IDENTIT. NON INDICA VALORE DEL COFINANZIAMENTO
P. 3 DICH NON AUTOCERT CON DOC DI IDENT. NON INDICA PERCENTUALE Né VAOLRE DEL COFINAN.
NON è POSSIBILE VALUTARE IL COFINANZ TOTALE E NEMMENO QUELLO DELLA PARTE PROVATA. LE DICH NON SONO VALIDE AI SENSI DELL'ART. 9. PERTANTO LA DOC E' INCOMPLETA E LA PROPOSTA ESCLUSA AI SENSI DELL'ART. 8</t>
  </si>
  <si>
    <t>P.1 DICH AUTOCERTIFI CON DOC IDENT. OK COFINANZIA PER  12,4%
P.2 DICH NON AUTOCERTIF. SENZA DOC DI RICONSC. E PER UN COFINANZ PRIVATO DEL 7,6% INFERIORE AL 10% DI CUI ALL'ART. 8 DEL BANDO. ESCLUSA.</t>
  </si>
  <si>
    <t>OK TUTTE DICHIARAZIONI AUTOCERTIFICATE CON DOC DI RICONOSC. COFINANZIAMENTO ASSICURATO E ANCHE IL 10% DEL PRIVATO</t>
  </si>
  <si>
    <t>VIA ARPI, 155 - 70100 FOGGIA</t>
  </si>
  <si>
    <t>e.bosna@sc-formaz.uniba.it</t>
  </si>
  <si>
    <t>OK - 12/7/07</t>
  </si>
  <si>
    <t>LA TABELLA AL PUNTO (4) NON E' CONFORME AL BANDO. AL PUNTO (L) IL TEAM E' COMPOSTO DA 10 PARTNER DI CUI 4 COOFINANZIANO.
SOLO IL P. 1 PRESENTA VERBALE DEL CONS DI DIPARTIMENTO PER LA PARTECIPAZIONE. MENTRE PER IL COFIN. C'E' UNA DICHIARAZIONE NON AUTOCERTIFICATA E SENZA DOC DI IDENTITA'.
TUTTI GLI ALTRI P. PRESENTANO DICH NON CONFORMI AL DPR 445/00 E SENZA DOC DI RICONOSC. E SENZA COFINANZ. AD ESCLUSIONE DELLA CONFCOMMERCIO CHE COFINANZ. 
IL TOTALE DEL COFINANZIAMENTO DEL 20% è TOT PUBBLICO. MANCA LA QUOTA DEL 10% DEL COFIN DEL PROVATO E QUINIDI ESCLUSA AI SENSI DELL'ART. E DEL BANDO.</t>
  </si>
  <si>
    <t>1 POLITECNICO DI BARI - DVT -DEE - DICA (TRE DIP)
2 IDNOVA SRL
3 COMUNE DI BARI
4 E.A.FIERA DEL LEVANTE
5 AUTORITA PORTUALE DI BARI</t>
  </si>
  <si>
    <t>P.1  DIC NON AUTOCERTIFICATA E SENZA DOC IDENTITA'. NON VALIDE E NON GARANTISCE IL CONTROIBUTO PUBBLICO.
P. 3 E 4 OK DIC AUTOCERTIF CON DOC RICONOSCIM. COFINANZIANO 66KE.
P. 5 FOTOCOPIA DI UNA DIC AUTOCERTIFICATA CON DOC DI RICONOSCMENTO. NON VALIDA
P. 2 PARTNER PRIVATO DICH IN FOTOCOPIA E PER COF. DI SOLI 30,5KE MINORE DEL 10% NECESSARIO DELLA PARTE PRIVATA.
ESCLUSA AI SENSI DELL'ART 8 DEL BANDO</t>
  </si>
  <si>
    <t>PROPONENTE</t>
  </si>
  <si>
    <t>INDIRIZZO</t>
  </si>
  <si>
    <t>Via Delle Magnolie, 4 - 70026 MODUGNO (BA)</t>
  </si>
  <si>
    <t>C.N.R. ISTITUTO PER LE TECNOLOGIE DELLA COSTRUZIONE - BARI (CNR-ITC)</t>
  </si>
  <si>
    <t>Strada Crocifisso 2/B - 70125 BARI</t>
  </si>
  <si>
    <t>UNIVERSITA' DI BARI - CENTRO INTERDIPARTIMENTALE DI RICERCA SU METODOLOGIE E TECNOLIGE AMBIENTALI (METEA)</t>
  </si>
  <si>
    <t>Via Celso Ulpiani 27 - 70126 BARI</t>
  </si>
  <si>
    <t>P.zza Umberto 1 - 70121 BARI</t>
  </si>
  <si>
    <t>UNIVERSITA' DI BARI - DIPARTIMENTO DI CHIMICA</t>
  </si>
  <si>
    <t>Via Orabona 4 - 70126 BARI</t>
  </si>
  <si>
    <t>Via Orabona 4 - 70125 BARI</t>
  </si>
  <si>
    <t>UNIVERSITA' DI BARI - DIPARTIMENTO DI SCIENZE DELL'ANTICHITA'</t>
  </si>
  <si>
    <t>P.zza Cesare Battisti, 1 - 70123 BARI</t>
  </si>
  <si>
    <t>Via Gramsci, 89/91 - 71100 FOGGIA</t>
  </si>
  <si>
    <t>C/O UNILE-DIP SCIENZE E TECNOLOGIE BIOLOGICHE E AMBIENTALI - Via Monteroni - 73100 LECCE</t>
  </si>
  <si>
    <t>UNIVERSITA' DI LECCE - DIPARTIMENTO BENI CULTURALI</t>
  </si>
  <si>
    <t>Via Birago 64 - 73100 LECCE</t>
  </si>
  <si>
    <t>Via Monteroni - 73100 LECCE</t>
  </si>
  <si>
    <t>Via per Arnesano - 73100 LECCE</t>
  </si>
  <si>
    <t>C.N.R. - UFFICIO II - SVILUPPO E APPLICAZONE DEI SISTEMI INFORMATIVI TERRITORIALI (SASIT)</t>
  </si>
  <si>
    <t>Piazzale Aldo Moro 7 - 00185 ROMA</t>
  </si>
  <si>
    <t>CONSORZIO INTERUNIVERSITARIO FORMAZIONE PER LA COMUNICAZIONE (FOR.COM.)</t>
  </si>
  <si>
    <t>Via Virgilio Orsini 17/a - 00192 ROMA</t>
  </si>
  <si>
    <t>UNIVERSITA' DI ROMA "LA SAPIENZA" - DIPARTIMENTO IDRAULICA TRASPORTI E STRADE (DITS)</t>
  </si>
  <si>
    <t>Via Eudossiana 18 - 00184 ROMA</t>
  </si>
  <si>
    <t>UNIVERSITA' TELEMATICA GUGLIELMO MARCONI</t>
  </si>
  <si>
    <t>Via Francesco De Sanctis,11 - 00195 ROMA</t>
  </si>
  <si>
    <t>AREA TEMATICA</t>
  </si>
  <si>
    <t>Acronimo progetto</t>
  </si>
  <si>
    <t>Costo progetto</t>
  </si>
  <si>
    <t>Contributo richiesto</t>
  </si>
  <si>
    <t>C</t>
  </si>
  <si>
    <t>ID</t>
  </si>
  <si>
    <t>N</t>
  </si>
  <si>
    <r>
      <t>Trasferibilità(15)</t>
    </r>
    <r>
      <rPr>
        <sz val="8"/>
        <rFont val="Arial"/>
        <family val="2"/>
      </rPr>
      <t>: Esemplarità e trasferibilità, ovvero possibilità di effettiva realizzazione d’esperienze e di diffusione dell’innovazione in ambito regionale.</t>
    </r>
  </si>
  <si>
    <r>
      <t>Organizzazione (20)</t>
    </r>
    <r>
      <rPr>
        <sz val="8"/>
        <rFont val="Arial"/>
        <family val="2"/>
      </rPr>
      <t>: L’adeguatezza e qualità dell’organizzazione proposta per realizzare le attività (modello organizzativo, quantità e qualità delle risorse impiegate, infrastrutture, etc…)</t>
    </r>
  </si>
  <si>
    <r>
      <t>Giovani (10)</t>
    </r>
    <r>
      <rPr>
        <sz val="8"/>
        <rFont val="Arial"/>
        <family val="2"/>
      </rPr>
      <t>: Grado di coinvolgimento nel progetto di giovani ricercatori e sostegno al principio delle pari opportunità</t>
    </r>
  </si>
  <si>
    <t>BARI</t>
  </si>
  <si>
    <t>ROMA</t>
  </si>
  <si>
    <t>SPEDIZIONE</t>
  </si>
  <si>
    <t>DATA</t>
  </si>
  <si>
    <t>ORA</t>
  </si>
  <si>
    <t>PROV.</t>
  </si>
  <si>
    <t>INTEGRITA' PLICO</t>
  </si>
  <si>
    <t>DIZIONE BANDO</t>
  </si>
  <si>
    <t>N. PARTNER</t>
  </si>
  <si>
    <t>PARTNER</t>
  </si>
  <si>
    <t>osservazioni</t>
  </si>
  <si>
    <t>esito preistruttoria</t>
  </si>
  <si>
    <t>tel</t>
  </si>
  <si>
    <t>fax</t>
  </si>
  <si>
    <t>080 5482533</t>
  </si>
  <si>
    <t>DIPARTIMENTO DI INGEGNERIA CIVILE E AMBIENTALE - POLITECNICO DI BARI</t>
  </si>
  <si>
    <t>Via Orabona, 4 - 70125 BARI</t>
  </si>
  <si>
    <t>Via U. di Toscana, 50100 FIRENZE</t>
  </si>
  <si>
    <t>LABORATORIO DI MERCEOLOGIA E QUALITA DELLE RISORSE (MERQUIS), POLO DELLE SCIENZE SOCIALI DI NOVOLI - UNUVERSITA DEGLI STUDI DI FIRENZE</t>
  </si>
  <si>
    <t>POLITECNICO DI BARI - DIPARTIMENTO DI INGEGNERIA MECCANICA E GESTIONALE</t>
  </si>
  <si>
    <t>Via Amendola 165/B - 70121 BARI</t>
  </si>
  <si>
    <t>CONISMA - CONSORZIO NAZIONALE INTERUNIVERSITARIO PER LE SCIENZE DEL MARE</t>
  </si>
  <si>
    <t>UNIVERSITA DEGLI STUDI DI FOGGIA - CENTRO INTERDIPARTIMENTALE BIOAGROMED</t>
  </si>
  <si>
    <t>UNIVERSITA' DI LECCE - DIPARTIMENTO DI SCIENZE E TECNOLOGIE BIOLOGICHE ED AMBIENTALI - CENTRO ECOTEKNE</t>
  </si>
  <si>
    <t>Strada Provinciale Lecce - Monteroni  73100 LECCE</t>
  </si>
  <si>
    <t>QUOTA UE</t>
  </si>
  <si>
    <t>quota stato</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</si>
</sst>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0.000"/>
    <numFmt numFmtId="174" formatCode="dd/mm/yy"/>
    <numFmt numFmtId="175" formatCode="[$-410]dddd\ d\ mmmm\ yyyy"/>
    <numFmt numFmtId="176" formatCode="dd/mm/yy;@"/>
    <numFmt numFmtId="177" formatCode="[$-410]d\ mmmm\ yyyy;@"/>
    <numFmt numFmtId="178" formatCode="[$-410]d\-mmm\-yy;@"/>
  </numFmts>
  <fonts count="13">
    <font>
      <sz val="10"/>
      <name val="Arial"/>
      <family val="0"/>
    </font>
    <font>
      <b/>
      <sz val="8"/>
      <name val="Arial"/>
      <family val="2"/>
    </font>
    <font>
      <sz val="8"/>
      <name val="Arial"/>
      <family val="2"/>
    </font>
    <font>
      <u val="single"/>
      <sz val="10"/>
      <color indexed="12"/>
      <name val="Arial"/>
      <family val="0"/>
    </font>
    <font>
      <u val="single"/>
      <sz val="10"/>
      <color indexed="36"/>
      <name val="Arial"/>
      <family val="0"/>
    </font>
    <font>
      <b/>
      <sz val="10"/>
      <name val="Arial"/>
      <family val="2"/>
    </font>
    <font>
      <sz val="8"/>
      <name val="Tahoma"/>
      <family val="2"/>
    </font>
    <font>
      <b/>
      <sz val="9"/>
      <name val="Arial"/>
      <family val="2"/>
    </font>
    <font>
      <b/>
      <u val="single"/>
      <sz val="9"/>
      <name val="Arial"/>
      <family val="2"/>
    </font>
    <font>
      <sz val="9"/>
      <name val="Arial"/>
      <family val="2"/>
    </font>
    <font>
      <b/>
      <sz val="8"/>
      <color indexed="10"/>
      <name val="Arial"/>
      <family val="2"/>
    </font>
    <font>
      <sz val="8"/>
      <color indexed="10"/>
      <name val="Arial"/>
      <family val="2"/>
    </font>
    <font>
      <b/>
      <sz val="8"/>
      <name val="Tahoma"/>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1" fillId="0" borderId="0" xfId="0" applyFont="1" applyBorder="1" applyAlignment="1">
      <alignment horizontal="center" vertical="top" wrapText="1"/>
    </xf>
    <xf numFmtId="0" fontId="2" fillId="0" borderId="0" xfId="0" applyFont="1" applyAlignment="1">
      <alignment/>
    </xf>
    <xf numFmtId="49" fontId="1" fillId="0" borderId="0" xfId="0" applyNumberFormat="1" applyFont="1" applyAlignment="1">
      <alignment horizontal="left" vertical="center" wrapText="1"/>
    </xf>
    <xf numFmtId="49" fontId="2" fillId="0" borderId="0" xfId="0" applyNumberFormat="1" applyFont="1" applyAlignment="1">
      <alignment horizontal="left"/>
    </xf>
    <xf numFmtId="0" fontId="1" fillId="0" borderId="0" xfId="0" applyFont="1" applyAlignment="1">
      <alignment vertical="center"/>
    </xf>
    <xf numFmtId="49" fontId="2" fillId="0" borderId="0" xfId="0" applyNumberFormat="1" applyFont="1" applyAlignment="1">
      <alignment vertical="center"/>
    </xf>
    <xf numFmtId="20" fontId="1" fillId="0" borderId="0" xfId="0" applyNumberFormat="1" applyFont="1" applyAlignment="1">
      <alignment horizontal="center" vertical="center" wrapText="1"/>
    </xf>
    <xf numFmtId="20" fontId="2" fillId="0" borderId="0" xfId="0" applyNumberFormat="1" applyFont="1" applyAlignment="1">
      <alignment vertical="center" wrapText="1"/>
    </xf>
    <xf numFmtId="20" fontId="2" fillId="0" borderId="0" xfId="0" applyNumberFormat="1" applyFont="1" applyAlignment="1">
      <alignment vertical="center"/>
    </xf>
    <xf numFmtId="20" fontId="2" fillId="0" borderId="0" xfId="0" applyNumberFormat="1" applyFont="1" applyAlignment="1">
      <alignment/>
    </xf>
    <xf numFmtId="49" fontId="2" fillId="0" borderId="0" xfId="0" applyNumberFormat="1" applyFont="1" applyAlignment="1">
      <alignment vertical="center" wrapText="1"/>
    </xf>
    <xf numFmtId="173" fontId="1" fillId="0" borderId="0" xfId="0" applyNumberFormat="1" applyFont="1" applyAlignment="1">
      <alignment horizontal="center" vertical="center" wrapText="1"/>
    </xf>
    <xf numFmtId="173" fontId="2" fillId="0" borderId="0" xfId="0" applyNumberFormat="1" applyFont="1" applyAlignment="1">
      <alignment vertical="center" wrapText="1"/>
    </xf>
    <xf numFmtId="173" fontId="2" fillId="0" borderId="0" xfId="0" applyNumberFormat="1" applyFont="1" applyAlignment="1">
      <alignment vertical="center"/>
    </xf>
    <xf numFmtId="173" fontId="2" fillId="0" borderId="0" xfId="0" applyNumberFormat="1" applyFont="1" applyAlignment="1">
      <alignment/>
    </xf>
    <xf numFmtId="49" fontId="1" fillId="0" borderId="0" xfId="0" applyNumberFormat="1" applyFont="1" applyAlignment="1">
      <alignment horizontal="center" vertical="center" wrapText="1"/>
    </xf>
    <xf numFmtId="174" fontId="1" fillId="0" borderId="0" xfId="0" applyNumberFormat="1" applyFont="1" applyAlignment="1">
      <alignment horizontal="center" vertical="center" wrapText="1"/>
    </xf>
    <xf numFmtId="174" fontId="2" fillId="0" borderId="0" xfId="0" applyNumberFormat="1" applyFont="1" applyFill="1" applyAlignment="1">
      <alignment vertical="center" wrapText="1"/>
    </xf>
    <xf numFmtId="174" fontId="2" fillId="0" borderId="0" xfId="0" applyNumberFormat="1" applyFont="1" applyFill="1" applyAlignment="1">
      <alignment vertical="center"/>
    </xf>
    <xf numFmtId="174" fontId="2" fillId="0" borderId="0" xfId="0" applyNumberFormat="1" applyFont="1" applyFill="1" applyAlignment="1">
      <alignment/>
    </xf>
    <xf numFmtId="174" fontId="2" fillId="0" borderId="0" xfId="0" applyNumberFormat="1" applyFont="1" applyAlignment="1">
      <alignment/>
    </xf>
    <xf numFmtId="176" fontId="1" fillId="0" borderId="0" xfId="0" applyNumberFormat="1" applyFont="1" applyAlignment="1">
      <alignment horizontal="center" vertical="center" wrapText="1"/>
    </xf>
    <xf numFmtId="176" fontId="2" fillId="0" borderId="0" xfId="0" applyNumberFormat="1" applyFont="1" applyAlignment="1">
      <alignment vertical="center" wrapText="1"/>
    </xf>
    <xf numFmtId="176" fontId="2" fillId="0" borderId="0" xfId="0" applyNumberFormat="1" applyFont="1" applyAlignment="1">
      <alignment vertical="center"/>
    </xf>
    <xf numFmtId="176" fontId="2" fillId="0" borderId="0" xfId="0" applyNumberFormat="1" applyFont="1" applyAlignment="1">
      <alignment/>
    </xf>
    <xf numFmtId="0" fontId="2" fillId="2" borderId="0" xfId="0" applyFont="1" applyFill="1" applyAlignment="1">
      <alignment vertical="center"/>
    </xf>
    <xf numFmtId="0" fontId="1" fillId="0" borderId="0" xfId="0" applyFont="1" applyAlignment="1">
      <alignment vertical="center" wrapText="1"/>
    </xf>
    <xf numFmtId="0" fontId="2" fillId="0" borderId="0" xfId="0" applyFont="1" applyBorder="1" applyAlignme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49" fontId="2" fillId="0" borderId="0" xfId="0" applyNumberFormat="1" applyFont="1" applyAlignment="1">
      <alignment horizontal="right" vertical="center" wrapText="1"/>
    </xf>
    <xf numFmtId="49" fontId="2" fillId="0" borderId="0" xfId="0" applyNumberFormat="1" applyFont="1" applyAlignment="1">
      <alignment horizontal="righ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horizontal="center"/>
    </xf>
    <xf numFmtId="173" fontId="1" fillId="0" borderId="0" xfId="0" applyNumberFormat="1" applyFont="1" applyAlignment="1">
      <alignment/>
    </xf>
    <xf numFmtId="4" fontId="2" fillId="0" borderId="0" xfId="0" applyNumberFormat="1" applyFont="1" applyFill="1" applyAlignment="1">
      <alignment/>
    </xf>
    <xf numFmtId="4" fontId="2" fillId="0" borderId="0" xfId="0" applyNumberFormat="1" applyFont="1" applyAlignment="1">
      <alignment/>
    </xf>
    <xf numFmtId="0" fontId="5" fillId="0" borderId="0" xfId="0" applyFont="1" applyAlignment="1">
      <alignment horizontal="center"/>
    </xf>
    <xf numFmtId="49" fontId="1" fillId="0" borderId="0" xfId="0" applyNumberFormat="1" applyFont="1" applyAlignment="1">
      <alignment horizontal="center"/>
    </xf>
    <xf numFmtId="174" fontId="1" fillId="0" borderId="0" xfId="0" applyNumberFormat="1" applyFont="1" applyFill="1" applyAlignment="1">
      <alignment horizontal="center"/>
    </xf>
    <xf numFmtId="4" fontId="1" fillId="0" borderId="0" xfId="0" applyNumberFormat="1" applyFont="1" applyAlignment="1">
      <alignment horizontal="center"/>
    </xf>
    <xf numFmtId="20" fontId="1" fillId="0" borderId="0" xfId="0" applyNumberFormat="1" applyFont="1" applyAlignment="1">
      <alignment horizontal="center"/>
    </xf>
    <xf numFmtId="4" fontId="1" fillId="0" borderId="0" xfId="0" applyNumberFormat="1" applyFont="1" applyAlignment="1">
      <alignment horizontal="right"/>
    </xf>
    <xf numFmtId="173" fontId="1" fillId="0" borderId="0" xfId="0" applyNumberFormat="1" applyFont="1" applyAlignment="1">
      <alignment horizontal="right"/>
    </xf>
    <xf numFmtId="0" fontId="2" fillId="0" borderId="0" xfId="0" applyFont="1" applyAlignment="1">
      <alignment wrapText="1"/>
    </xf>
    <xf numFmtId="4" fontId="1" fillId="0" borderId="0" xfId="0" applyNumberFormat="1" applyFont="1" applyAlignment="1">
      <alignment horizontal="center" vertical="center" wrapText="1"/>
    </xf>
    <xf numFmtId="49" fontId="1" fillId="0" borderId="0" xfId="0" applyNumberFormat="1" applyFont="1" applyAlignment="1">
      <alignment vertical="center"/>
    </xf>
    <xf numFmtId="173" fontId="1" fillId="0" borderId="0" xfId="0" applyNumberFormat="1" applyFont="1" applyAlignment="1">
      <alignment vertical="center"/>
    </xf>
    <xf numFmtId="174" fontId="1" fillId="0" borderId="0" xfId="0" applyNumberFormat="1" applyFont="1" applyFill="1" applyAlignment="1">
      <alignment vertical="center"/>
    </xf>
    <xf numFmtId="176" fontId="1" fillId="0" borderId="0" xfId="0" applyNumberFormat="1" applyFont="1" applyAlignment="1">
      <alignment vertical="center"/>
    </xf>
    <xf numFmtId="20" fontId="1" fillId="0" borderId="0" xfId="0" applyNumberFormat="1" applyFont="1" applyAlignment="1">
      <alignment vertical="center"/>
    </xf>
    <xf numFmtId="4" fontId="1" fillId="0" borderId="0" xfId="0" applyNumberFormat="1" applyFont="1" applyAlignment="1">
      <alignment vertical="center"/>
    </xf>
    <xf numFmtId="49" fontId="9" fillId="0" borderId="0" xfId="0" applyNumberFormat="1" applyFont="1" applyAlignment="1">
      <alignment horizontal="left" wrapText="1"/>
    </xf>
    <xf numFmtId="4" fontId="1" fillId="0" borderId="0" xfId="0" applyNumberFormat="1" applyFont="1" applyAlignment="1">
      <alignment/>
    </xf>
    <xf numFmtId="14" fontId="1" fillId="0" borderId="0" xfId="0" applyNumberFormat="1" applyFont="1" applyAlignment="1">
      <alignment vertical="center"/>
    </xf>
    <xf numFmtId="49" fontId="2" fillId="0" borderId="0" xfId="0" applyNumberFormat="1" applyFont="1" applyAlignment="1">
      <alignment/>
    </xf>
    <xf numFmtId="49" fontId="1" fillId="0" borderId="0" xfId="0" applyNumberFormat="1" applyFont="1" applyFill="1" applyAlignment="1">
      <alignment horizontal="center" vertical="center" wrapText="1"/>
    </xf>
    <xf numFmtId="4" fontId="10" fillId="0" borderId="0" xfId="0" applyNumberFormat="1" applyFont="1" applyAlignment="1">
      <alignment horizontal="center" vertical="center" wrapText="1"/>
    </xf>
    <xf numFmtId="4" fontId="10" fillId="0" borderId="0" xfId="0" applyNumberFormat="1" applyFont="1" applyAlignment="1">
      <alignment vertical="center"/>
    </xf>
    <xf numFmtId="4" fontId="10" fillId="0" borderId="0" xfId="0" applyNumberFormat="1" applyFont="1" applyAlignment="1">
      <alignment/>
    </xf>
    <xf numFmtId="4" fontId="11" fillId="0" borderId="0" xfId="0" applyNumberFormat="1" applyFont="1" applyAlignment="1">
      <alignment/>
    </xf>
    <xf numFmtId="4" fontId="10" fillId="0" borderId="0" xfId="0" applyNumberFormat="1" applyFont="1" applyAlignment="1">
      <alignment horizontal="right"/>
    </xf>
    <xf numFmtId="4" fontId="11" fillId="0" borderId="0" xfId="0" applyNumberFormat="1" applyFont="1" applyAlignment="1">
      <alignment vertical="center"/>
    </xf>
    <xf numFmtId="49" fontId="1" fillId="0" borderId="0" xfId="0" applyNumberFormat="1" applyFont="1" applyAlignment="1" quotePrefix="1">
      <alignment vertical="center"/>
    </xf>
    <xf numFmtId="0" fontId="7" fillId="0" borderId="0" xfId="0" applyFont="1" applyAlignment="1">
      <alignment vertical="center"/>
    </xf>
    <xf numFmtId="49" fontId="1" fillId="0" borderId="0" xfId="0" applyNumberFormat="1" applyFont="1" applyFill="1" applyAlignment="1" quotePrefix="1">
      <alignment vertical="center"/>
    </xf>
    <xf numFmtId="49" fontId="1" fillId="0" borderId="0" xfId="0" applyNumberFormat="1" applyFont="1" applyFill="1" applyAlignment="1">
      <alignment vertical="center"/>
    </xf>
    <xf numFmtId="49" fontId="8" fillId="0" borderId="0" xfId="15" applyNumberFormat="1" applyFont="1" applyAlignment="1">
      <alignment vertical="center"/>
    </xf>
    <xf numFmtId="0" fontId="8" fillId="0" borderId="0" xfId="15" applyFont="1" applyAlignment="1">
      <alignment vertical="center"/>
    </xf>
    <xf numFmtId="0" fontId="1" fillId="0" borderId="0" xfId="0" applyFont="1" applyBorder="1" applyAlignment="1">
      <alignment vertical="center"/>
    </xf>
    <xf numFmtId="49" fontId="7" fillId="0" borderId="0" xfId="0" applyNumberFormat="1" applyFont="1" applyAlignment="1">
      <alignment vertical="center"/>
    </xf>
    <xf numFmtId="173" fontId="11" fillId="0" borderId="0" xfId="0" applyNumberFormat="1" applyFont="1" applyAlignment="1">
      <alignment vertical="center"/>
    </xf>
    <xf numFmtId="20" fontId="2" fillId="0" borderId="0" xfId="0" applyNumberFormat="1" applyFont="1" applyAlignment="1" quotePrefix="1">
      <alignment vertical="center"/>
    </xf>
    <xf numFmtId="0" fontId="2" fillId="0" borderId="1" xfId="0" applyFont="1" applyBorder="1" applyAlignment="1">
      <alignment vertical="center"/>
    </xf>
    <xf numFmtId="49" fontId="2" fillId="0" borderId="0" xfId="0" applyNumberFormat="1" applyFont="1" applyAlignment="1" quotePrefix="1">
      <alignment vertical="center"/>
    </xf>
    <xf numFmtId="0" fontId="1" fillId="0" borderId="0" xfId="0" applyFont="1" applyAlignment="1" quotePrefix="1">
      <alignment vertical="center"/>
    </xf>
    <xf numFmtId="0" fontId="1" fillId="2" borderId="0" xfId="0" applyFont="1" applyFill="1" applyAlignment="1">
      <alignment vertical="center"/>
    </xf>
    <xf numFmtId="49" fontId="2" fillId="2" borderId="0" xfId="0" applyNumberFormat="1" applyFont="1" applyFill="1" applyAlignment="1">
      <alignment vertical="center"/>
    </xf>
    <xf numFmtId="173" fontId="2" fillId="2" borderId="0" xfId="0" applyNumberFormat="1" applyFont="1" applyFill="1" applyAlignment="1">
      <alignment vertical="center"/>
    </xf>
    <xf numFmtId="4" fontId="11" fillId="2" borderId="0" xfId="0" applyNumberFormat="1" applyFont="1" applyFill="1" applyAlignment="1">
      <alignment vertical="center"/>
    </xf>
    <xf numFmtId="174" fontId="2" fillId="2" borderId="0" xfId="0" applyNumberFormat="1" applyFont="1" applyFill="1" applyAlignment="1">
      <alignment vertical="center"/>
    </xf>
    <xf numFmtId="176" fontId="2" fillId="2" borderId="0" xfId="0" applyNumberFormat="1" applyFont="1" applyFill="1" applyAlignment="1">
      <alignment vertical="center"/>
    </xf>
    <xf numFmtId="20" fontId="2" fillId="2" borderId="0" xfId="0" applyNumberFormat="1" applyFont="1" applyFill="1" applyAlignment="1">
      <alignment vertical="center"/>
    </xf>
    <xf numFmtId="0" fontId="1" fillId="3" borderId="0" xfId="0" applyFont="1" applyFill="1" applyAlignment="1">
      <alignment vertical="center"/>
    </xf>
    <xf numFmtId="49" fontId="1" fillId="3" borderId="0" xfId="0" applyNumberFormat="1" applyFont="1" applyFill="1" applyAlignment="1" quotePrefix="1">
      <alignment vertical="center"/>
    </xf>
    <xf numFmtId="49" fontId="1" fillId="3" borderId="0" xfId="0" applyNumberFormat="1" applyFont="1" applyFill="1" applyAlignment="1">
      <alignment vertical="center"/>
    </xf>
    <xf numFmtId="49" fontId="7" fillId="3" borderId="0" xfId="0" applyNumberFormat="1" applyFont="1" applyFill="1" applyAlignment="1">
      <alignment vertical="center"/>
    </xf>
    <xf numFmtId="173" fontId="1" fillId="3" borderId="0" xfId="0" applyNumberFormat="1" applyFont="1" applyFill="1" applyAlignment="1">
      <alignment vertical="center"/>
    </xf>
    <xf numFmtId="4" fontId="10" fillId="3" borderId="0" xfId="0" applyNumberFormat="1" applyFont="1" applyFill="1" applyAlignment="1">
      <alignment vertical="center"/>
    </xf>
    <xf numFmtId="174" fontId="1" fillId="3" borderId="0" xfId="0" applyNumberFormat="1" applyFont="1" applyFill="1" applyAlignment="1">
      <alignment vertical="center"/>
    </xf>
    <xf numFmtId="0" fontId="2" fillId="3" borderId="0" xfId="0" applyFont="1" applyFill="1" applyAlignment="1">
      <alignment vertical="center"/>
    </xf>
    <xf numFmtId="176" fontId="1" fillId="3" borderId="0" xfId="0" applyNumberFormat="1" applyFont="1" applyFill="1" applyAlignment="1">
      <alignment vertical="center"/>
    </xf>
    <xf numFmtId="20" fontId="1" fillId="3" borderId="0" xfId="0" applyNumberFormat="1" applyFont="1" applyFill="1" applyAlignment="1">
      <alignment vertical="center"/>
    </xf>
    <xf numFmtId="14" fontId="10" fillId="3" borderId="0" xfId="0" applyNumberFormat="1" applyFont="1" applyFill="1" applyAlignment="1">
      <alignment vertical="center"/>
    </xf>
    <xf numFmtId="0" fontId="10" fillId="3" borderId="0" xfId="0" applyFont="1" applyFill="1" applyAlignment="1">
      <alignment vertical="center"/>
    </xf>
    <xf numFmtId="177" fontId="1" fillId="0" borderId="0" xfId="0" applyNumberFormat="1" applyFont="1" applyAlignment="1">
      <alignment vertical="center"/>
    </xf>
    <xf numFmtId="49" fontId="7" fillId="0" borderId="0" xfId="0" applyNumberFormat="1" applyFont="1" applyAlignment="1">
      <alignment horizontal="center" vertical="center" wrapText="1"/>
    </xf>
    <xf numFmtId="0" fontId="1" fillId="3" borderId="0" xfId="0" applyFont="1" applyFill="1" applyAlignment="1">
      <alignment horizontal="center" vertical="center"/>
    </xf>
    <xf numFmtId="0" fontId="2" fillId="2" borderId="0" xfId="0" applyFont="1" applyFill="1" applyAlignment="1">
      <alignment horizontal="center" vertical="center"/>
    </xf>
    <xf numFmtId="0" fontId="3" fillId="0" borderId="0" xfId="15" applyAlignment="1">
      <alignment vertical="center"/>
    </xf>
    <xf numFmtId="0" fontId="1" fillId="0" borderId="0" xfId="0" applyFont="1" applyAlignment="1">
      <alignment horizontal="left" vertical="center"/>
    </xf>
    <xf numFmtId="14" fontId="1" fillId="0" borderId="0" xfId="0" applyNumberFormat="1" applyFont="1" applyAlignment="1">
      <alignment horizontal="left" vertical="center"/>
    </xf>
    <xf numFmtId="49" fontId="1" fillId="0" borderId="0" xfId="0" applyNumberFormat="1" applyFont="1" applyAlignment="1">
      <alignment vertical="center" wrapText="1"/>
    </xf>
    <xf numFmtId="178" fontId="1" fillId="0" borderId="0" xfId="0" applyNumberFormat="1" applyFont="1" applyAlignment="1">
      <alignment horizontal="center" vertical="center" wrapText="1"/>
    </xf>
    <xf numFmtId="178" fontId="1" fillId="0" borderId="0" xfId="0" applyNumberFormat="1" applyFont="1" applyAlignment="1">
      <alignment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fioriello@lettere.uniba.it" TargetMode="External" /><Relationship Id="rId2" Type="http://schemas.openxmlformats.org/officeDocument/2006/relationships/hyperlink" Target="mailto:masciti@forcom.it" TargetMode="External" /><Relationship Id="rId3" Type="http://schemas.openxmlformats.org/officeDocument/2006/relationships/hyperlink" Target="mailto:marcello.guaitoli@unile.it" TargetMode="External" /><Relationship Id="rId4" Type="http://schemas.openxmlformats.org/officeDocument/2006/relationships/hyperlink" Target="mailto:e.bosna@sc-formaz.uniba.it"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54"/>
  <sheetViews>
    <sheetView tabSelected="1" zoomScale="85" zoomScaleNormal="85" workbookViewId="0" topLeftCell="A1">
      <pane xSplit="4" ySplit="1" topLeftCell="E2" activePane="bottomRight" state="frozen"/>
      <selection pane="topLeft" activeCell="A1" sqref="A1"/>
      <selection pane="topRight" activeCell="E1" sqref="E1"/>
      <selection pane="bottomLeft" activeCell="A2" sqref="A2"/>
      <selection pane="bottomRight" activeCell="J7" sqref="J7"/>
    </sheetView>
  </sheetViews>
  <sheetFormatPr defaultColWidth="9.140625" defaultRowHeight="12.75"/>
  <cols>
    <col min="1" max="2" width="3.140625" style="5" customWidth="1"/>
    <col min="3" max="3" width="3.8515625" style="34" customWidth="1"/>
    <col min="4" max="4" width="12.421875" style="34" customWidth="1"/>
    <col min="5" max="5" width="17.00390625" style="5" customWidth="1"/>
    <col min="6" max="6" width="12.00390625" style="5" customWidth="1"/>
    <col min="7" max="8" width="12.57421875" style="62" customWidth="1"/>
    <col min="9" max="9" width="12.8515625" style="7" customWidth="1"/>
    <col min="10" max="10" width="15.7109375" style="7" bestFit="1" customWidth="1"/>
    <col min="11" max="11" width="10.00390625" style="59" customWidth="1"/>
    <col min="12" max="12" width="10.421875" style="18" customWidth="1"/>
    <col min="13" max="13" width="10.00390625" style="18" customWidth="1"/>
    <col min="14" max="16" width="8.421875" style="43" customWidth="1"/>
    <col min="17" max="17" width="12.57421875" style="67" customWidth="1"/>
    <col min="18" max="18" width="11.8515625" style="67" customWidth="1"/>
    <col min="19" max="21" width="11.8515625" style="43" customWidth="1"/>
    <col min="22" max="22" width="8.421875" style="43" customWidth="1"/>
    <col min="23" max="23" width="7.57421875" style="38" customWidth="1"/>
    <col min="24" max="24" width="9.00390625" style="24" customWidth="1"/>
    <col min="25" max="26" width="7.00390625" style="5" hidden="1" customWidth="1"/>
    <col min="27" max="27" width="6.7109375" style="5" hidden="1" customWidth="1"/>
    <col min="28" max="28" width="6.8515625" style="5" hidden="1" customWidth="1"/>
    <col min="29" max="29" width="6.7109375" style="5" hidden="1" customWidth="1"/>
    <col min="30" max="33" width="7.28125" style="5" hidden="1" customWidth="1"/>
    <col min="34" max="34" width="7.140625" style="5" hidden="1" customWidth="1"/>
    <col min="35" max="35" width="8.421875" style="28" customWidth="1"/>
    <col min="36" max="36" width="7.57421875" style="13" hidden="1" customWidth="1"/>
    <col min="37" max="37" width="6.28125" style="5" customWidth="1"/>
    <col min="38" max="38" width="4.8515625" style="5" hidden="1" customWidth="1"/>
    <col min="39" max="39" width="4.140625" style="5" hidden="1" customWidth="1"/>
    <col min="40" max="40" width="5.28125" style="5" hidden="1" customWidth="1"/>
    <col min="41" max="41" width="4.140625" style="40" hidden="1" customWidth="1"/>
    <col min="42" max="42" width="21.28125" style="5" customWidth="1"/>
    <col min="43" max="43" width="5.140625" style="40" hidden="1" customWidth="1"/>
    <col min="44" max="44" width="39.00390625" style="5" hidden="1" customWidth="1"/>
    <col min="45" max="45" width="45.140625" style="51" hidden="1" customWidth="1"/>
    <col min="46" max="46" width="10.8515625" style="5" bestFit="1" customWidth="1"/>
    <col min="47" max="47" width="9.140625" style="5" customWidth="1"/>
    <col min="48" max="48" width="6.421875" style="5" customWidth="1"/>
    <col min="49" max="49" width="15.00390625" style="5" bestFit="1" customWidth="1"/>
    <col min="50" max="50" width="8.57421875" style="5" customWidth="1"/>
    <col min="51" max="51" width="8.00390625" style="5" customWidth="1"/>
    <col min="52" max="52" width="11.7109375" style="5" bestFit="1" customWidth="1"/>
    <col min="53" max="53" width="12.57421875" style="40" bestFit="1" customWidth="1"/>
    <col min="54" max="54" width="10.28125" style="5" bestFit="1" customWidth="1"/>
    <col min="55" max="55" width="9.421875" style="5" bestFit="1" customWidth="1"/>
    <col min="56" max="16384" width="9.140625" style="5" customWidth="1"/>
  </cols>
  <sheetData>
    <row r="1" spans="1:55" s="32" customFormat="1" ht="67.5">
      <c r="A1" s="1" t="s">
        <v>406</v>
      </c>
      <c r="B1" s="1" t="s">
        <v>405</v>
      </c>
      <c r="C1" s="1" t="s">
        <v>400</v>
      </c>
      <c r="D1" s="1" t="s">
        <v>401</v>
      </c>
      <c r="E1" s="1" t="s">
        <v>373</v>
      </c>
      <c r="F1" s="1" t="s">
        <v>374</v>
      </c>
      <c r="G1" s="63" t="s">
        <v>358</v>
      </c>
      <c r="H1" s="63" t="s">
        <v>186</v>
      </c>
      <c r="I1" s="19" t="s">
        <v>422</v>
      </c>
      <c r="J1" s="19" t="s">
        <v>423</v>
      </c>
      <c r="K1" s="103" t="s">
        <v>244</v>
      </c>
      <c r="L1" s="15" t="s">
        <v>402</v>
      </c>
      <c r="M1" s="15" t="s">
        <v>403</v>
      </c>
      <c r="N1" s="52" t="s">
        <v>351</v>
      </c>
      <c r="O1" s="52" t="s">
        <v>352</v>
      </c>
      <c r="P1" s="52" t="s">
        <v>353</v>
      </c>
      <c r="Q1" s="64" t="s">
        <v>117</v>
      </c>
      <c r="R1" s="64" t="s">
        <v>295</v>
      </c>
      <c r="S1" s="52" t="s">
        <v>435</v>
      </c>
      <c r="T1" s="52" t="s">
        <v>436</v>
      </c>
      <c r="U1" s="52" t="s">
        <v>118</v>
      </c>
      <c r="V1" s="52" t="s">
        <v>296</v>
      </c>
      <c r="W1" s="19" t="s">
        <v>26</v>
      </c>
      <c r="X1" s="20" t="s">
        <v>27</v>
      </c>
      <c r="Y1" s="4">
        <v>1</v>
      </c>
      <c r="Z1" s="4">
        <v>2</v>
      </c>
      <c r="AA1" s="4">
        <v>3</v>
      </c>
      <c r="AB1" s="4">
        <v>4</v>
      </c>
      <c r="AC1" s="4">
        <v>5</v>
      </c>
      <c r="AD1" s="4">
        <v>6</v>
      </c>
      <c r="AE1" s="4">
        <v>7</v>
      </c>
      <c r="AF1" s="4">
        <v>8</v>
      </c>
      <c r="AG1" s="4">
        <v>9</v>
      </c>
      <c r="AH1" s="4">
        <v>10</v>
      </c>
      <c r="AI1" s="25" t="s">
        <v>413</v>
      </c>
      <c r="AJ1" s="10" t="s">
        <v>414</v>
      </c>
      <c r="AK1" s="1" t="s">
        <v>415</v>
      </c>
      <c r="AL1" s="1" t="s">
        <v>416</v>
      </c>
      <c r="AM1" s="1" t="s">
        <v>417</v>
      </c>
      <c r="AN1" s="1" t="s">
        <v>21</v>
      </c>
      <c r="AO1" s="1" t="s">
        <v>418</v>
      </c>
      <c r="AP1" s="1" t="s">
        <v>419</v>
      </c>
      <c r="AQ1" s="1" t="s">
        <v>421</v>
      </c>
      <c r="AR1" s="1" t="s">
        <v>420</v>
      </c>
      <c r="AS1" s="1" t="s">
        <v>297</v>
      </c>
      <c r="AT1" s="1" t="s">
        <v>311</v>
      </c>
      <c r="AU1" s="1" t="s">
        <v>312</v>
      </c>
      <c r="AV1" s="1" t="s">
        <v>289</v>
      </c>
      <c r="AW1" s="1" t="s">
        <v>290</v>
      </c>
      <c r="AX1" s="32" t="s">
        <v>291</v>
      </c>
      <c r="AY1" s="32" t="s">
        <v>292</v>
      </c>
      <c r="AZ1" s="1" t="s">
        <v>119</v>
      </c>
      <c r="BA1" s="1" t="s">
        <v>121</v>
      </c>
      <c r="BB1" s="110" t="s">
        <v>238</v>
      </c>
      <c r="BC1" s="110" t="s">
        <v>239</v>
      </c>
    </row>
    <row r="2" spans="1:55" s="8" customFormat="1" ht="13.5" customHeight="1">
      <c r="A2" s="8">
        <v>1</v>
      </c>
      <c r="B2" s="8">
        <v>1</v>
      </c>
      <c r="C2" s="8" t="s">
        <v>22</v>
      </c>
      <c r="D2" s="8" t="s">
        <v>183</v>
      </c>
      <c r="E2" s="8" t="s">
        <v>181</v>
      </c>
      <c r="F2" s="8" t="s">
        <v>385</v>
      </c>
      <c r="G2" s="70" t="s">
        <v>319</v>
      </c>
      <c r="H2" s="53" t="s">
        <v>233</v>
      </c>
      <c r="I2" s="53" t="s">
        <v>340</v>
      </c>
      <c r="J2" s="53" t="s">
        <v>340</v>
      </c>
      <c r="K2" s="71" t="s">
        <v>341</v>
      </c>
      <c r="L2" s="54">
        <v>870</v>
      </c>
      <c r="M2" s="54">
        <v>725</v>
      </c>
      <c r="N2" s="54">
        <f>49</f>
        <v>49</v>
      </c>
      <c r="O2" s="54">
        <v>21</v>
      </c>
      <c r="P2" s="54">
        <f aca="true" t="shared" si="0" ref="P2:P39">SUM(N2:O2)</f>
        <v>70</v>
      </c>
      <c r="Q2" s="65">
        <v>850000</v>
      </c>
      <c r="R2" s="65">
        <v>680400</v>
      </c>
      <c r="S2" s="54">
        <f>R2*0.5</f>
        <v>340200</v>
      </c>
      <c r="T2" s="54">
        <f>R2*0.35</f>
        <v>238139.99999999997</v>
      </c>
      <c r="U2" s="54">
        <f aca="true" t="shared" si="1" ref="U2:U17">R2*0.15</f>
        <v>102060</v>
      </c>
      <c r="V2" s="54" t="s">
        <v>31</v>
      </c>
      <c r="W2" s="53" t="s">
        <v>184</v>
      </c>
      <c r="X2" s="55">
        <v>38988</v>
      </c>
      <c r="Y2" s="3"/>
      <c r="Z2" s="3"/>
      <c r="AA2" s="3"/>
      <c r="AB2" s="3"/>
      <c r="AC2" s="3"/>
      <c r="AD2" s="3"/>
      <c r="AE2" s="3"/>
      <c r="AF2" s="3"/>
      <c r="AG2" s="3"/>
      <c r="AH2" s="3"/>
      <c r="AI2" s="56">
        <v>38985</v>
      </c>
      <c r="AJ2" s="57">
        <v>0.5638888888888889</v>
      </c>
      <c r="AK2" s="8" t="s">
        <v>30</v>
      </c>
      <c r="AL2" s="8" t="s">
        <v>31</v>
      </c>
      <c r="AM2" s="8" t="s">
        <v>31</v>
      </c>
      <c r="AN2" s="8" t="s">
        <v>31</v>
      </c>
      <c r="AO2" s="8">
        <v>12</v>
      </c>
      <c r="AP2" s="8" t="s">
        <v>195</v>
      </c>
      <c r="AQ2" s="8" t="s">
        <v>31</v>
      </c>
      <c r="AR2" s="8" t="s">
        <v>366</v>
      </c>
      <c r="AS2" s="8" t="s">
        <v>240</v>
      </c>
      <c r="AT2" s="61">
        <v>39171</v>
      </c>
      <c r="AU2" s="8">
        <v>1917</v>
      </c>
      <c r="AV2" s="8">
        <v>142</v>
      </c>
      <c r="AW2" s="102">
        <v>39225</v>
      </c>
      <c r="AZ2" s="8" t="s">
        <v>342</v>
      </c>
      <c r="BA2" s="107" t="s">
        <v>329</v>
      </c>
      <c r="BB2" s="111"/>
      <c r="BC2" s="111"/>
    </row>
    <row r="3" spans="1:55" s="8" customFormat="1" ht="14.25" customHeight="1">
      <c r="A3" s="8">
        <v>2</v>
      </c>
      <c r="B3" s="8">
        <v>3</v>
      </c>
      <c r="C3" s="8" t="s">
        <v>22</v>
      </c>
      <c r="D3" s="8" t="s">
        <v>198</v>
      </c>
      <c r="E3" s="8" t="s">
        <v>425</v>
      </c>
      <c r="F3" s="8" t="s">
        <v>426</v>
      </c>
      <c r="G3" s="70" t="s">
        <v>322</v>
      </c>
      <c r="H3" s="53"/>
      <c r="I3" s="53" t="s">
        <v>277</v>
      </c>
      <c r="J3" s="53" t="s">
        <v>302</v>
      </c>
      <c r="K3" s="71" t="s">
        <v>245</v>
      </c>
      <c r="L3" s="54">
        <v>900</v>
      </c>
      <c r="M3" s="54">
        <v>720</v>
      </c>
      <c r="N3" s="54">
        <f>54</f>
        <v>54</v>
      </c>
      <c r="O3" s="54">
        <v>27</v>
      </c>
      <c r="P3" s="54">
        <f t="shared" si="0"/>
        <v>81</v>
      </c>
      <c r="Q3" s="65">
        <v>790000</v>
      </c>
      <c r="R3" s="65">
        <v>632000</v>
      </c>
      <c r="S3" s="54">
        <f aca="true" t="shared" si="2" ref="S3:S17">R3*0.5</f>
        <v>316000</v>
      </c>
      <c r="T3" s="54">
        <f aca="true" t="shared" si="3" ref="T3:T17">R3*0.35</f>
        <v>221200</v>
      </c>
      <c r="U3" s="54">
        <f t="shared" si="1"/>
        <v>94800</v>
      </c>
      <c r="V3" s="54" t="s">
        <v>31</v>
      </c>
      <c r="W3" s="53" t="s">
        <v>199</v>
      </c>
      <c r="X3" s="55">
        <v>38980</v>
      </c>
      <c r="Y3" s="8" t="s">
        <v>228</v>
      </c>
      <c r="Z3" s="3"/>
      <c r="AA3" s="3"/>
      <c r="AB3" s="3"/>
      <c r="AC3" s="3"/>
      <c r="AD3" s="3"/>
      <c r="AE3" s="3"/>
      <c r="AF3" s="3"/>
      <c r="AG3" s="3"/>
      <c r="AH3" s="3"/>
      <c r="AI3" s="56">
        <v>38975</v>
      </c>
      <c r="AJ3" s="57">
        <v>0.7645833333333334</v>
      </c>
      <c r="AK3" s="8" t="s">
        <v>410</v>
      </c>
      <c r="AL3" s="8" t="s">
        <v>31</v>
      </c>
      <c r="AM3" s="8" t="s">
        <v>31</v>
      </c>
      <c r="AN3" s="8" t="s">
        <v>31</v>
      </c>
      <c r="AO3" s="8">
        <v>2</v>
      </c>
      <c r="AP3" s="8" t="s">
        <v>286</v>
      </c>
      <c r="AQ3" s="8" t="s">
        <v>31</v>
      </c>
      <c r="AR3" s="8" t="s">
        <v>261</v>
      </c>
      <c r="AS3" s="8" t="s">
        <v>237</v>
      </c>
      <c r="AT3" s="61">
        <v>39225</v>
      </c>
      <c r="AU3" s="8">
        <v>3168</v>
      </c>
      <c r="AV3" s="8">
        <v>143</v>
      </c>
      <c r="AW3" s="102">
        <v>39225</v>
      </c>
      <c r="AZ3" s="8" t="s">
        <v>275</v>
      </c>
      <c r="BA3" s="107" t="s">
        <v>329</v>
      </c>
      <c r="BB3" s="111"/>
      <c r="BC3" s="111"/>
    </row>
    <row r="4" spans="1:55" s="8" customFormat="1" ht="14.25" customHeight="1">
      <c r="A4" s="8">
        <v>3</v>
      </c>
      <c r="B4" s="8">
        <v>4</v>
      </c>
      <c r="C4" s="8" t="s">
        <v>22</v>
      </c>
      <c r="D4" s="8" t="s">
        <v>167</v>
      </c>
      <c r="E4" s="8" t="s">
        <v>394</v>
      </c>
      <c r="F4" s="8" t="s">
        <v>395</v>
      </c>
      <c r="G4" s="72" t="s">
        <v>189</v>
      </c>
      <c r="H4" s="73"/>
      <c r="I4" s="53" t="s">
        <v>165</v>
      </c>
      <c r="J4" s="53" t="s">
        <v>166</v>
      </c>
      <c r="K4" s="74" t="s">
        <v>256</v>
      </c>
      <c r="L4" s="54">
        <v>671.8</v>
      </c>
      <c r="M4" s="54">
        <v>537.44</v>
      </c>
      <c r="N4" s="54">
        <f>52</f>
        <v>52</v>
      </c>
      <c r="O4" s="54">
        <v>22</v>
      </c>
      <c r="P4" s="54">
        <f t="shared" si="0"/>
        <v>74</v>
      </c>
      <c r="Q4" s="65">
        <v>669390</v>
      </c>
      <c r="R4" s="65">
        <v>535512</v>
      </c>
      <c r="S4" s="54">
        <f t="shared" si="2"/>
        <v>267756</v>
      </c>
      <c r="T4" s="54">
        <f t="shared" si="3"/>
        <v>187429.19999999998</v>
      </c>
      <c r="U4" s="54">
        <f t="shared" si="1"/>
        <v>80326.8</v>
      </c>
      <c r="V4" s="54" t="s">
        <v>31</v>
      </c>
      <c r="W4" s="53" t="s">
        <v>168</v>
      </c>
      <c r="X4" s="55">
        <v>38993</v>
      </c>
      <c r="Y4" s="3"/>
      <c r="Z4" s="3"/>
      <c r="AA4" s="3"/>
      <c r="AB4" s="3"/>
      <c r="AC4" s="3"/>
      <c r="AD4" s="3"/>
      <c r="AE4" s="3"/>
      <c r="AF4" s="3"/>
      <c r="AG4" s="3"/>
      <c r="AH4" s="3"/>
      <c r="AI4" s="56">
        <v>38985</v>
      </c>
      <c r="AJ4" s="57"/>
      <c r="AK4" s="8" t="s">
        <v>411</v>
      </c>
      <c r="AL4" s="8" t="s">
        <v>31</v>
      </c>
      <c r="AM4" s="8" t="s">
        <v>31</v>
      </c>
      <c r="AN4" s="8" t="s">
        <v>31</v>
      </c>
      <c r="AO4" s="8">
        <v>3</v>
      </c>
      <c r="AP4" s="30" t="s">
        <v>331</v>
      </c>
      <c r="AQ4" s="8" t="s">
        <v>31</v>
      </c>
      <c r="AR4" s="8" t="s">
        <v>366</v>
      </c>
      <c r="AS4" s="8" t="s">
        <v>241</v>
      </c>
      <c r="AT4" s="61">
        <v>39188</v>
      </c>
      <c r="AU4" s="8">
        <v>2135</v>
      </c>
      <c r="AV4" s="8">
        <v>144</v>
      </c>
      <c r="AW4" s="102">
        <v>39225</v>
      </c>
      <c r="BA4" s="33"/>
      <c r="BB4" s="111"/>
      <c r="BC4" s="111"/>
    </row>
    <row r="5" spans="1:55" s="8" customFormat="1" ht="14.25" customHeight="1">
      <c r="A5" s="8">
        <v>4</v>
      </c>
      <c r="B5" s="8">
        <v>26</v>
      </c>
      <c r="C5" s="8" t="s">
        <v>22</v>
      </c>
      <c r="D5" s="8" t="s">
        <v>161</v>
      </c>
      <c r="E5" s="8" t="s">
        <v>384</v>
      </c>
      <c r="F5" s="8" t="s">
        <v>380</v>
      </c>
      <c r="G5" s="70" t="s">
        <v>319</v>
      </c>
      <c r="H5" s="53" t="s">
        <v>233</v>
      </c>
      <c r="I5" s="53" t="s">
        <v>159</v>
      </c>
      <c r="J5" s="53" t="s">
        <v>160</v>
      </c>
      <c r="K5" s="75" t="s">
        <v>255</v>
      </c>
      <c r="L5" s="54">
        <v>937.5</v>
      </c>
      <c r="M5" s="54">
        <v>750</v>
      </c>
      <c r="N5" s="54">
        <f>46</f>
        <v>46</v>
      </c>
      <c r="O5" s="54">
        <v>19</v>
      </c>
      <c r="P5" s="54">
        <f t="shared" si="0"/>
        <v>65</v>
      </c>
      <c r="Q5" s="65">
        <v>789473</v>
      </c>
      <c r="R5" s="65">
        <v>631578.4</v>
      </c>
      <c r="S5" s="54">
        <f t="shared" si="2"/>
        <v>315789.2</v>
      </c>
      <c r="T5" s="54">
        <f t="shared" si="3"/>
        <v>221052.44</v>
      </c>
      <c r="U5" s="54">
        <f t="shared" si="1"/>
        <v>94736.76</v>
      </c>
      <c r="V5" s="54" t="s">
        <v>31</v>
      </c>
      <c r="W5" s="53" t="s">
        <v>162</v>
      </c>
      <c r="X5" s="55">
        <v>38992</v>
      </c>
      <c r="Y5" s="3"/>
      <c r="Z5" s="3"/>
      <c r="AA5" s="3"/>
      <c r="AB5" s="3"/>
      <c r="AC5" s="3"/>
      <c r="AD5" s="3"/>
      <c r="AE5" s="3"/>
      <c r="AF5" s="3"/>
      <c r="AG5" s="3"/>
      <c r="AH5" s="3"/>
      <c r="AI5" s="56">
        <v>38985</v>
      </c>
      <c r="AJ5" s="57">
        <v>0.7493055555555556</v>
      </c>
      <c r="AK5" s="8" t="s">
        <v>30</v>
      </c>
      <c r="AL5" s="8" t="s">
        <v>31</v>
      </c>
      <c r="AM5" s="8" t="s">
        <v>31</v>
      </c>
      <c r="AN5" s="8" t="s">
        <v>31</v>
      </c>
      <c r="AO5" s="8">
        <v>4</v>
      </c>
      <c r="AP5" s="8" t="s">
        <v>164</v>
      </c>
      <c r="AQ5" s="8" t="s">
        <v>31</v>
      </c>
      <c r="AR5" s="8" t="s">
        <v>366</v>
      </c>
      <c r="AS5" s="8" t="s">
        <v>338</v>
      </c>
      <c r="AT5" s="61">
        <v>39170</v>
      </c>
      <c r="AU5" s="8">
        <v>1910</v>
      </c>
      <c r="AV5" s="8">
        <v>183</v>
      </c>
      <c r="AW5" s="102">
        <v>39248</v>
      </c>
      <c r="BA5" s="33"/>
      <c r="BB5" s="111"/>
      <c r="BC5" s="111"/>
    </row>
    <row r="6" spans="1:55" s="8" customFormat="1" ht="14.25" customHeight="1">
      <c r="A6" s="8">
        <v>5</v>
      </c>
      <c r="B6" s="8">
        <v>31</v>
      </c>
      <c r="C6" s="8" t="s">
        <v>22</v>
      </c>
      <c r="D6" s="8" t="s">
        <v>129</v>
      </c>
      <c r="E6" s="8" t="s">
        <v>388</v>
      </c>
      <c r="F6" s="8" t="s">
        <v>389</v>
      </c>
      <c r="G6" s="53" t="s">
        <v>318</v>
      </c>
      <c r="H6" s="53"/>
      <c r="I6" s="53" t="s">
        <v>2</v>
      </c>
      <c r="J6" s="53" t="s">
        <v>128</v>
      </c>
      <c r="K6" s="75" t="s">
        <v>258</v>
      </c>
      <c r="L6" s="54">
        <v>935</v>
      </c>
      <c r="M6" s="54">
        <v>748</v>
      </c>
      <c r="N6" s="54">
        <f>60</f>
        <v>60</v>
      </c>
      <c r="O6" s="54">
        <v>34</v>
      </c>
      <c r="P6" s="54">
        <f t="shared" si="0"/>
        <v>94</v>
      </c>
      <c r="Q6" s="65">
        <v>935000</v>
      </c>
      <c r="R6" s="65">
        <v>747992</v>
      </c>
      <c r="S6" s="54">
        <f t="shared" si="2"/>
        <v>373996</v>
      </c>
      <c r="T6" s="54">
        <f t="shared" si="3"/>
        <v>261797.19999999998</v>
      </c>
      <c r="U6" s="54">
        <f t="shared" si="1"/>
        <v>112198.8</v>
      </c>
      <c r="V6" s="54" t="s">
        <v>31</v>
      </c>
      <c r="W6" s="53" t="s">
        <v>130</v>
      </c>
      <c r="X6" s="55">
        <v>38992</v>
      </c>
      <c r="Y6" s="3"/>
      <c r="Z6" s="3"/>
      <c r="AA6" s="3"/>
      <c r="AB6" s="3"/>
      <c r="AC6" s="3"/>
      <c r="AD6" s="3"/>
      <c r="AE6" s="3"/>
      <c r="AF6" s="3"/>
      <c r="AG6" s="3"/>
      <c r="AH6" s="3"/>
      <c r="AI6" s="56">
        <v>38985</v>
      </c>
      <c r="AJ6" s="57">
        <v>0.6034722222222222</v>
      </c>
      <c r="AK6" s="8" t="s">
        <v>57</v>
      </c>
      <c r="AL6" s="8" t="s">
        <v>31</v>
      </c>
      <c r="AM6" s="8" t="s">
        <v>31</v>
      </c>
      <c r="AN6" s="8" t="s">
        <v>31</v>
      </c>
      <c r="AO6" s="8">
        <v>10</v>
      </c>
      <c r="AP6" s="8" t="s">
        <v>131</v>
      </c>
      <c r="AQ6" s="8" t="s">
        <v>31</v>
      </c>
      <c r="AR6" s="8" t="s">
        <v>293</v>
      </c>
      <c r="AS6" s="8" t="s">
        <v>243</v>
      </c>
      <c r="AT6" s="61">
        <v>39171</v>
      </c>
      <c r="AU6" s="8">
        <v>1918</v>
      </c>
      <c r="AV6" s="8">
        <v>146</v>
      </c>
      <c r="AW6" s="102">
        <v>39225</v>
      </c>
      <c r="BA6" s="33"/>
      <c r="BB6" s="111"/>
      <c r="BC6" s="111"/>
    </row>
    <row r="7" spans="1:55" s="8" customFormat="1" ht="14.25" customHeight="1">
      <c r="A7" s="8">
        <v>6</v>
      </c>
      <c r="B7" s="8">
        <v>32</v>
      </c>
      <c r="C7" s="8" t="s">
        <v>22</v>
      </c>
      <c r="D7" s="8" t="s">
        <v>25</v>
      </c>
      <c r="E7" s="8" t="s">
        <v>16</v>
      </c>
      <c r="F7" s="8" t="s">
        <v>17</v>
      </c>
      <c r="G7" s="53" t="s">
        <v>319</v>
      </c>
      <c r="H7" s="53"/>
      <c r="I7" s="53" t="s">
        <v>251</v>
      </c>
      <c r="J7" s="53" t="s">
        <v>24</v>
      </c>
      <c r="K7" s="71" t="s">
        <v>250</v>
      </c>
      <c r="L7" s="54">
        <v>937.5</v>
      </c>
      <c r="M7" s="54">
        <v>750</v>
      </c>
      <c r="N7" s="54">
        <f>47</f>
        <v>47</v>
      </c>
      <c r="O7" s="54">
        <v>35</v>
      </c>
      <c r="P7" s="54">
        <f t="shared" si="0"/>
        <v>82</v>
      </c>
      <c r="Q7" s="65">
        <v>749473</v>
      </c>
      <c r="R7" s="65">
        <v>599578.4</v>
      </c>
      <c r="S7" s="54">
        <f t="shared" si="2"/>
        <v>299789.2</v>
      </c>
      <c r="T7" s="54">
        <f t="shared" si="3"/>
        <v>209852.44</v>
      </c>
      <c r="U7" s="54">
        <f t="shared" si="1"/>
        <v>89936.76</v>
      </c>
      <c r="V7" s="54" t="s">
        <v>31</v>
      </c>
      <c r="W7" s="70" t="s">
        <v>28</v>
      </c>
      <c r="X7" s="55">
        <v>38992</v>
      </c>
      <c r="Y7" s="3"/>
      <c r="Z7" s="3"/>
      <c r="AA7" s="3"/>
      <c r="AB7" s="3"/>
      <c r="AC7" s="3"/>
      <c r="AD7" s="3"/>
      <c r="AE7" s="3"/>
      <c r="AF7" s="3"/>
      <c r="AG7" s="3"/>
      <c r="AH7" s="3"/>
      <c r="AI7" s="56">
        <v>38985</v>
      </c>
      <c r="AJ7" s="57">
        <v>0.5277777777777778</v>
      </c>
      <c r="AK7" s="8" t="s">
        <v>30</v>
      </c>
      <c r="AL7" s="8" t="s">
        <v>31</v>
      </c>
      <c r="AM7" s="8" t="s">
        <v>31</v>
      </c>
      <c r="AN7" s="8" t="s">
        <v>31</v>
      </c>
      <c r="AO7" s="8">
        <v>8</v>
      </c>
      <c r="AP7" s="8" t="s">
        <v>32</v>
      </c>
      <c r="AQ7" s="8" t="s">
        <v>31</v>
      </c>
      <c r="AR7" s="8" t="s">
        <v>366</v>
      </c>
      <c r="AS7" s="8" t="s">
        <v>326</v>
      </c>
      <c r="AT7" s="61">
        <v>39171</v>
      </c>
      <c r="AU7" s="8">
        <v>1916</v>
      </c>
      <c r="AV7" s="8">
        <v>145</v>
      </c>
      <c r="AW7" s="102">
        <v>39225</v>
      </c>
      <c r="AZ7" s="8" t="s">
        <v>369</v>
      </c>
      <c r="BA7" s="108">
        <v>39337</v>
      </c>
      <c r="BB7" s="111"/>
      <c r="BC7" s="111"/>
    </row>
    <row r="8" spans="1:55" s="8" customFormat="1" ht="14.25" customHeight="1">
      <c r="A8" s="8">
        <v>7</v>
      </c>
      <c r="B8" s="8">
        <v>33</v>
      </c>
      <c r="C8" s="8" t="s">
        <v>22</v>
      </c>
      <c r="D8" s="8" t="s">
        <v>108</v>
      </c>
      <c r="E8" s="8" t="s">
        <v>105</v>
      </c>
      <c r="F8" s="8" t="s">
        <v>380</v>
      </c>
      <c r="G8" s="70" t="s">
        <v>319</v>
      </c>
      <c r="H8" s="70"/>
      <c r="I8" s="53" t="s">
        <v>185</v>
      </c>
      <c r="J8" s="53" t="s">
        <v>107</v>
      </c>
      <c r="K8" s="106" t="s">
        <v>368</v>
      </c>
      <c r="L8" s="54">
        <v>950</v>
      </c>
      <c r="M8" s="54">
        <v>750</v>
      </c>
      <c r="N8" s="54">
        <f>58</f>
        <v>58</v>
      </c>
      <c r="O8" s="54">
        <v>34</v>
      </c>
      <c r="P8" s="54">
        <f t="shared" si="0"/>
        <v>92</v>
      </c>
      <c r="Q8" s="65">
        <v>784500</v>
      </c>
      <c r="R8" s="65">
        <v>627600</v>
      </c>
      <c r="S8" s="54">
        <f t="shared" si="2"/>
        <v>313800</v>
      </c>
      <c r="T8" s="54">
        <f t="shared" si="3"/>
        <v>219660</v>
      </c>
      <c r="U8" s="54">
        <f t="shared" si="1"/>
        <v>94140</v>
      </c>
      <c r="V8" s="54" t="s">
        <v>31</v>
      </c>
      <c r="W8" s="53" t="s">
        <v>109</v>
      </c>
      <c r="X8" s="55">
        <v>38992</v>
      </c>
      <c r="Y8" s="31"/>
      <c r="Z8" s="31"/>
      <c r="AA8" s="31"/>
      <c r="AB8" s="31"/>
      <c r="AC8" s="31"/>
      <c r="AD8" s="31"/>
      <c r="AE8" s="31"/>
      <c r="AF8" s="31"/>
      <c r="AG8" s="31"/>
      <c r="AH8" s="31"/>
      <c r="AI8" s="56">
        <v>38985</v>
      </c>
      <c r="AJ8" s="57">
        <v>0.686111111111111</v>
      </c>
      <c r="AK8" s="8" t="s">
        <v>30</v>
      </c>
      <c r="AL8" s="8" t="s">
        <v>31</v>
      </c>
      <c r="AM8" s="8" t="s">
        <v>31</v>
      </c>
      <c r="AN8" s="8" t="s">
        <v>31</v>
      </c>
      <c r="AO8" s="8">
        <v>8</v>
      </c>
      <c r="AP8" s="30" t="s">
        <v>110</v>
      </c>
      <c r="AQ8" s="8" t="s">
        <v>31</v>
      </c>
      <c r="AR8" s="8" t="s">
        <v>366</v>
      </c>
      <c r="AS8" s="8" t="s">
        <v>334</v>
      </c>
      <c r="AT8" s="61">
        <v>39188</v>
      </c>
      <c r="AU8" s="8">
        <v>2145</v>
      </c>
      <c r="AV8" s="8">
        <v>148</v>
      </c>
      <c r="AW8" s="102">
        <v>39225</v>
      </c>
      <c r="AZ8" s="8" t="s">
        <v>120</v>
      </c>
      <c r="BA8" s="108">
        <v>39337</v>
      </c>
      <c r="BB8" s="111"/>
      <c r="BC8" s="111"/>
    </row>
    <row r="9" spans="1:55" s="8" customFormat="1" ht="14.25" customHeight="1">
      <c r="A9" s="8">
        <v>8</v>
      </c>
      <c r="B9" s="8">
        <v>35</v>
      </c>
      <c r="C9" s="8" t="s">
        <v>22</v>
      </c>
      <c r="D9" s="8" t="s">
        <v>115</v>
      </c>
      <c r="E9" s="8" t="s">
        <v>111</v>
      </c>
      <c r="F9" s="8" t="s">
        <v>367</v>
      </c>
      <c r="G9" s="53" t="s">
        <v>190</v>
      </c>
      <c r="H9" s="53" t="s">
        <v>191</v>
      </c>
      <c r="I9" s="53" t="s">
        <v>262</v>
      </c>
      <c r="J9" s="53" t="s">
        <v>114</v>
      </c>
      <c r="K9" s="71" t="s">
        <v>252</v>
      </c>
      <c r="L9" s="54">
        <v>937.5</v>
      </c>
      <c r="M9" s="54">
        <v>750</v>
      </c>
      <c r="N9" s="54">
        <f>61</f>
        <v>61</v>
      </c>
      <c r="O9" s="54">
        <v>34</v>
      </c>
      <c r="P9" s="54">
        <f t="shared" si="0"/>
        <v>95</v>
      </c>
      <c r="Q9" s="65">
        <v>781000</v>
      </c>
      <c r="R9" s="65">
        <v>624800</v>
      </c>
      <c r="S9" s="54">
        <f t="shared" si="2"/>
        <v>312400</v>
      </c>
      <c r="T9" s="54">
        <f t="shared" si="3"/>
        <v>218680</v>
      </c>
      <c r="U9" s="54">
        <f t="shared" si="1"/>
        <v>93720</v>
      </c>
      <c r="V9" s="54" t="s">
        <v>31</v>
      </c>
      <c r="W9" s="53" t="s">
        <v>116</v>
      </c>
      <c r="X9" s="55">
        <v>38992</v>
      </c>
      <c r="Y9" s="3"/>
      <c r="Z9" s="3"/>
      <c r="AA9" s="3"/>
      <c r="AB9" s="3"/>
      <c r="AC9" s="3"/>
      <c r="AD9" s="3"/>
      <c r="AE9" s="3"/>
      <c r="AF9" s="3"/>
      <c r="AG9" s="3"/>
      <c r="AH9" s="3"/>
      <c r="AI9" s="56">
        <v>38985</v>
      </c>
      <c r="AJ9" s="57">
        <v>0.6784722222222223</v>
      </c>
      <c r="AK9" s="8" t="s">
        <v>30</v>
      </c>
      <c r="AL9" s="8" t="s">
        <v>31</v>
      </c>
      <c r="AM9" s="8" t="s">
        <v>31</v>
      </c>
      <c r="AN9" s="8" t="s">
        <v>31</v>
      </c>
      <c r="AO9" s="8">
        <v>12</v>
      </c>
      <c r="AP9" s="8" t="s">
        <v>122</v>
      </c>
      <c r="AQ9" s="8" t="s">
        <v>31</v>
      </c>
      <c r="AR9" s="8" t="s">
        <v>366</v>
      </c>
      <c r="AS9" s="8" t="s">
        <v>327</v>
      </c>
      <c r="AT9" s="61">
        <v>39171</v>
      </c>
      <c r="AU9" s="8">
        <v>1914</v>
      </c>
      <c r="AV9" s="8">
        <v>147</v>
      </c>
      <c r="AW9" s="102">
        <v>39225</v>
      </c>
      <c r="AZ9" s="8" t="s">
        <v>359</v>
      </c>
      <c r="BA9" s="108" t="s">
        <v>305</v>
      </c>
      <c r="BB9" s="111"/>
      <c r="BC9" s="111"/>
    </row>
    <row r="10" spans="1:55" s="8" customFormat="1" ht="14.25" customHeight="1">
      <c r="A10" s="8">
        <v>9</v>
      </c>
      <c r="B10" s="8">
        <v>7</v>
      </c>
      <c r="C10" s="8" t="s">
        <v>34</v>
      </c>
      <c r="D10" s="8" t="s">
        <v>142</v>
      </c>
      <c r="E10" s="8" t="s">
        <v>429</v>
      </c>
      <c r="F10" s="8" t="s">
        <v>430</v>
      </c>
      <c r="G10" s="53" t="s">
        <v>322</v>
      </c>
      <c r="H10" s="53"/>
      <c r="I10" s="53" t="s">
        <v>1</v>
      </c>
      <c r="J10" s="53" t="s">
        <v>303</v>
      </c>
      <c r="K10" s="71" t="s">
        <v>253</v>
      </c>
      <c r="L10" s="54">
        <v>937.5</v>
      </c>
      <c r="M10" s="54">
        <v>750</v>
      </c>
      <c r="N10" s="58">
        <f>54.15</f>
        <v>54.15</v>
      </c>
      <c r="O10" s="54">
        <v>28</v>
      </c>
      <c r="P10" s="54">
        <f t="shared" si="0"/>
        <v>82.15</v>
      </c>
      <c r="Q10" s="65">
        <v>857894</v>
      </c>
      <c r="R10" s="65">
        <v>686315.2</v>
      </c>
      <c r="S10" s="54">
        <f t="shared" si="2"/>
        <v>343157.6</v>
      </c>
      <c r="T10" s="54">
        <f t="shared" si="3"/>
        <v>240210.31999999998</v>
      </c>
      <c r="U10" s="54">
        <f t="shared" si="1"/>
        <v>102947.27999999998</v>
      </c>
      <c r="V10" s="54" t="s">
        <v>31</v>
      </c>
      <c r="W10" s="53" t="s">
        <v>143</v>
      </c>
      <c r="X10" s="55">
        <v>38988</v>
      </c>
      <c r="Y10" s="8" t="s">
        <v>407</v>
      </c>
      <c r="Z10" s="3"/>
      <c r="AA10" s="3"/>
      <c r="AB10" s="3"/>
      <c r="AC10" s="3"/>
      <c r="AD10" s="3"/>
      <c r="AE10" s="3"/>
      <c r="AF10" s="3"/>
      <c r="AG10" s="3"/>
      <c r="AH10" s="3"/>
      <c r="AI10" s="56">
        <v>38985</v>
      </c>
      <c r="AJ10" s="57">
        <v>0.46458333333333335</v>
      </c>
      <c r="AK10" s="8" t="s">
        <v>30</v>
      </c>
      <c r="AL10" s="8" t="s">
        <v>31</v>
      </c>
      <c r="AM10" s="8" t="s">
        <v>31</v>
      </c>
      <c r="AN10" s="8" t="s">
        <v>31</v>
      </c>
      <c r="AO10" s="8">
        <v>5</v>
      </c>
      <c r="AP10" s="8" t="s">
        <v>144</v>
      </c>
      <c r="AQ10" s="8" t="s">
        <v>31</v>
      </c>
      <c r="AR10" s="8" t="s">
        <v>366</v>
      </c>
      <c r="AS10" s="8" t="s">
        <v>335</v>
      </c>
      <c r="AT10" s="61">
        <v>39174</v>
      </c>
      <c r="AU10" s="8">
        <v>1969</v>
      </c>
      <c r="AV10" s="8">
        <v>149</v>
      </c>
      <c r="AW10" s="102">
        <v>39225</v>
      </c>
      <c r="BA10" s="33"/>
      <c r="BB10" s="111"/>
      <c r="BC10" s="111"/>
    </row>
    <row r="11" spans="1:55" s="8" customFormat="1" ht="14.25" customHeight="1">
      <c r="A11" s="8">
        <v>10</v>
      </c>
      <c r="B11" s="8">
        <v>15</v>
      </c>
      <c r="C11" s="8" t="s">
        <v>34</v>
      </c>
      <c r="D11" s="8" t="s">
        <v>179</v>
      </c>
      <c r="E11" s="8" t="s">
        <v>3</v>
      </c>
      <c r="F11" s="8" t="s">
        <v>391</v>
      </c>
      <c r="G11" s="70" t="s">
        <v>188</v>
      </c>
      <c r="H11" s="70" t="s">
        <v>187</v>
      </c>
      <c r="I11" s="53" t="s">
        <v>177</v>
      </c>
      <c r="J11" s="53" t="s">
        <v>178</v>
      </c>
      <c r="K11" s="71" t="s">
        <v>257</v>
      </c>
      <c r="L11" s="54">
        <v>761.875</v>
      </c>
      <c r="M11" s="54">
        <v>609.5</v>
      </c>
      <c r="N11" s="54">
        <f>60.75</f>
        <v>60.75</v>
      </c>
      <c r="O11" s="54">
        <v>27</v>
      </c>
      <c r="P11" s="54">
        <f t="shared" si="0"/>
        <v>87.75</v>
      </c>
      <c r="Q11" s="65">
        <v>790468.75</v>
      </c>
      <c r="R11" s="65">
        <v>608375</v>
      </c>
      <c r="S11" s="54">
        <f t="shared" si="2"/>
        <v>304187.5</v>
      </c>
      <c r="T11" s="54">
        <f t="shared" si="3"/>
        <v>212931.25</v>
      </c>
      <c r="U11" s="54">
        <f t="shared" si="1"/>
        <v>91256.25</v>
      </c>
      <c r="V11" s="54" t="s">
        <v>31</v>
      </c>
      <c r="W11" s="53" t="s">
        <v>180</v>
      </c>
      <c r="X11" s="55">
        <v>38988</v>
      </c>
      <c r="Y11" s="3"/>
      <c r="Z11" s="3"/>
      <c r="AA11" s="3"/>
      <c r="AB11" s="3"/>
      <c r="AC11" s="3"/>
      <c r="AD11" s="3"/>
      <c r="AE11" s="3"/>
      <c r="AF11" s="3"/>
      <c r="AG11" s="3"/>
      <c r="AH11" s="3"/>
      <c r="AI11" s="56">
        <v>38985</v>
      </c>
      <c r="AJ11" s="57">
        <v>0.5368055555555555</v>
      </c>
      <c r="AK11" s="8" t="s">
        <v>57</v>
      </c>
      <c r="AL11" s="8" t="s">
        <v>31</v>
      </c>
      <c r="AM11" s="8" t="s">
        <v>31</v>
      </c>
      <c r="AN11" s="8" t="s">
        <v>31</v>
      </c>
      <c r="AO11" s="8">
        <v>7</v>
      </c>
      <c r="AP11" s="8" t="s">
        <v>272</v>
      </c>
      <c r="AQ11" s="8" t="s">
        <v>31</v>
      </c>
      <c r="AR11" s="8" t="s">
        <v>288</v>
      </c>
      <c r="AS11" s="76" t="s">
        <v>242</v>
      </c>
      <c r="AT11" s="61">
        <v>39175</v>
      </c>
      <c r="AU11" s="8">
        <v>1986</v>
      </c>
      <c r="AV11" s="8">
        <v>150</v>
      </c>
      <c r="AW11" s="102">
        <v>39225</v>
      </c>
      <c r="AZ11" s="8" t="s">
        <v>276</v>
      </c>
      <c r="BA11" s="108">
        <v>39290</v>
      </c>
      <c r="BB11" s="111">
        <v>39083</v>
      </c>
      <c r="BC11" s="111">
        <v>39629</v>
      </c>
    </row>
    <row r="12" spans="1:55" s="8" customFormat="1" ht="14.25" customHeight="1">
      <c r="A12" s="8">
        <v>11</v>
      </c>
      <c r="B12" s="8">
        <v>20</v>
      </c>
      <c r="C12" s="8" t="s">
        <v>34</v>
      </c>
      <c r="D12" s="8" t="s">
        <v>48</v>
      </c>
      <c r="E12" s="8" t="s">
        <v>44</v>
      </c>
      <c r="F12" s="8" t="s">
        <v>343</v>
      </c>
      <c r="G12" s="70" t="s">
        <v>192</v>
      </c>
      <c r="H12" s="53"/>
      <c r="I12" s="53" t="s">
        <v>46</v>
      </c>
      <c r="J12" s="53" t="s">
        <v>47</v>
      </c>
      <c r="K12" s="71" t="s">
        <v>248</v>
      </c>
      <c r="L12" s="54">
        <v>879.49</v>
      </c>
      <c r="M12" s="54">
        <v>703.59</v>
      </c>
      <c r="N12" s="54">
        <f>53.4</f>
        <v>53.4</v>
      </c>
      <c r="O12" s="54">
        <v>17</v>
      </c>
      <c r="P12" s="54">
        <f t="shared" si="0"/>
        <v>70.4</v>
      </c>
      <c r="Q12" s="65">
        <v>879450</v>
      </c>
      <c r="R12" s="65">
        <v>703560</v>
      </c>
      <c r="S12" s="54">
        <f t="shared" si="2"/>
        <v>351780</v>
      </c>
      <c r="T12" s="54">
        <f t="shared" si="3"/>
        <v>246245.99999999997</v>
      </c>
      <c r="U12" s="54">
        <f t="shared" si="1"/>
        <v>105534</v>
      </c>
      <c r="V12" s="54" t="s">
        <v>31</v>
      </c>
      <c r="W12" s="53" t="s">
        <v>49</v>
      </c>
      <c r="X12" s="55">
        <v>38988</v>
      </c>
      <c r="Y12" s="8" t="s">
        <v>408</v>
      </c>
      <c r="Z12" s="3"/>
      <c r="AA12" s="3"/>
      <c r="AB12" s="3"/>
      <c r="AC12" s="3"/>
      <c r="AD12" s="3"/>
      <c r="AE12" s="3"/>
      <c r="AF12" s="3"/>
      <c r="AG12" s="3"/>
      <c r="AH12" s="3"/>
      <c r="AI12" s="56">
        <v>38985</v>
      </c>
      <c r="AJ12" s="57">
        <v>0.6625</v>
      </c>
      <c r="AK12" s="8" t="s">
        <v>51</v>
      </c>
      <c r="AL12" s="8" t="s">
        <v>31</v>
      </c>
      <c r="AM12" s="8" t="s">
        <v>31</v>
      </c>
      <c r="AN12" s="8" t="s">
        <v>31</v>
      </c>
      <c r="AO12" s="8">
        <v>3</v>
      </c>
      <c r="AP12" s="8" t="s">
        <v>52</v>
      </c>
      <c r="AQ12" s="8" t="s">
        <v>31</v>
      </c>
      <c r="AR12" s="8" t="s">
        <v>274</v>
      </c>
      <c r="AS12" s="8" t="s">
        <v>333</v>
      </c>
      <c r="AT12" s="61">
        <v>39171</v>
      </c>
      <c r="AU12" s="8">
        <v>1912</v>
      </c>
      <c r="AV12" s="8">
        <v>151</v>
      </c>
      <c r="AW12" s="102">
        <v>39225</v>
      </c>
      <c r="AZ12" s="8" t="s">
        <v>369</v>
      </c>
      <c r="BA12" s="108">
        <v>39290</v>
      </c>
      <c r="BB12" s="111"/>
      <c r="BC12" s="111"/>
    </row>
    <row r="13" spans="1:55" s="8" customFormat="1" ht="14.25" customHeight="1">
      <c r="A13" s="8">
        <v>12</v>
      </c>
      <c r="B13" s="8">
        <v>21</v>
      </c>
      <c r="C13" s="8" t="s">
        <v>34</v>
      </c>
      <c r="D13" s="8" t="s">
        <v>156</v>
      </c>
      <c r="E13" s="8" t="s">
        <v>7</v>
      </c>
      <c r="F13" s="8" t="s">
        <v>380</v>
      </c>
      <c r="G13" s="53" t="s">
        <v>320</v>
      </c>
      <c r="H13" s="53"/>
      <c r="I13" s="109" t="s">
        <v>336</v>
      </c>
      <c r="J13" s="53" t="s">
        <v>337</v>
      </c>
      <c r="K13" s="71" t="s">
        <v>254</v>
      </c>
      <c r="L13" s="54">
        <v>937.5</v>
      </c>
      <c r="M13" s="54">
        <v>750</v>
      </c>
      <c r="N13" s="54">
        <f>53.65</f>
        <v>53.65</v>
      </c>
      <c r="O13" s="54">
        <v>33</v>
      </c>
      <c r="P13" s="54">
        <f t="shared" si="0"/>
        <v>86.65</v>
      </c>
      <c r="Q13" s="65">
        <v>910825</v>
      </c>
      <c r="R13" s="65">
        <v>728821.8</v>
      </c>
      <c r="S13" s="54">
        <f t="shared" si="2"/>
        <v>364410.9</v>
      </c>
      <c r="T13" s="54">
        <f t="shared" si="3"/>
        <v>255087.63</v>
      </c>
      <c r="U13" s="54">
        <f t="shared" si="1"/>
        <v>109323.27</v>
      </c>
      <c r="V13" s="54" t="s">
        <v>31</v>
      </c>
      <c r="W13" s="53" t="s">
        <v>157</v>
      </c>
      <c r="X13" s="55">
        <v>38988</v>
      </c>
      <c r="Y13" s="8" t="s">
        <v>409</v>
      </c>
      <c r="Z13" s="3"/>
      <c r="AA13" s="3"/>
      <c r="AB13" s="3"/>
      <c r="AC13" s="3"/>
      <c r="AD13" s="3"/>
      <c r="AE13" s="3"/>
      <c r="AF13" s="3"/>
      <c r="AG13" s="3"/>
      <c r="AH13" s="3"/>
      <c r="AI13" s="56">
        <v>38985</v>
      </c>
      <c r="AJ13" s="57">
        <v>0.6583333333333333</v>
      </c>
      <c r="AK13" s="8" t="s">
        <v>30</v>
      </c>
      <c r="AL13" s="8" t="s">
        <v>31</v>
      </c>
      <c r="AM13" s="8" t="s">
        <v>31</v>
      </c>
      <c r="AN13" s="8" t="s">
        <v>31</v>
      </c>
      <c r="AO13" s="8">
        <v>6</v>
      </c>
      <c r="AP13" s="8" t="s">
        <v>158</v>
      </c>
      <c r="AQ13" s="8" t="s">
        <v>31</v>
      </c>
      <c r="AR13" s="8" t="s">
        <v>287</v>
      </c>
      <c r="AS13" s="8" t="s">
        <v>328</v>
      </c>
      <c r="AT13" s="61">
        <v>39171</v>
      </c>
      <c r="AU13" s="8">
        <v>1919</v>
      </c>
      <c r="AV13" s="8">
        <v>152</v>
      </c>
      <c r="AW13" s="102">
        <v>39225</v>
      </c>
      <c r="BA13" s="33"/>
      <c r="BB13" s="111"/>
      <c r="BC13" s="111"/>
    </row>
    <row r="14" spans="1:55" s="8" customFormat="1" ht="14.25" customHeight="1">
      <c r="A14" s="8">
        <v>13</v>
      </c>
      <c r="B14" s="8">
        <v>22</v>
      </c>
      <c r="C14" s="8" t="s">
        <v>34</v>
      </c>
      <c r="D14" s="8" t="s">
        <v>146</v>
      </c>
      <c r="E14" s="8" t="s">
        <v>8</v>
      </c>
      <c r="F14" s="8" t="s">
        <v>9</v>
      </c>
      <c r="G14" s="53" t="s">
        <v>321</v>
      </c>
      <c r="H14" s="53"/>
      <c r="I14" s="53" t="s">
        <v>145</v>
      </c>
      <c r="J14" s="53" t="s">
        <v>308</v>
      </c>
      <c r="K14" s="71" t="s">
        <v>254</v>
      </c>
      <c r="L14" s="54">
        <v>749.34</v>
      </c>
      <c r="M14" s="54">
        <v>563.34</v>
      </c>
      <c r="N14" s="54">
        <f>59.65</f>
        <v>59.65</v>
      </c>
      <c r="O14" s="54">
        <v>25</v>
      </c>
      <c r="P14" s="54">
        <f t="shared" si="0"/>
        <v>84.65</v>
      </c>
      <c r="Q14" s="65">
        <v>673940</v>
      </c>
      <c r="R14" s="65">
        <v>539152</v>
      </c>
      <c r="S14" s="54">
        <f t="shared" si="2"/>
        <v>269576</v>
      </c>
      <c r="T14" s="54">
        <f t="shared" si="3"/>
        <v>188703.19999999998</v>
      </c>
      <c r="U14" s="54">
        <f t="shared" si="1"/>
        <v>80872.8</v>
      </c>
      <c r="V14" s="54" t="s">
        <v>31</v>
      </c>
      <c r="W14" s="53" t="s">
        <v>147</v>
      </c>
      <c r="X14" s="55">
        <v>38988</v>
      </c>
      <c r="Y14" s="8" t="s">
        <v>409</v>
      </c>
      <c r="Z14" s="3"/>
      <c r="AA14" s="3"/>
      <c r="AB14" s="3"/>
      <c r="AC14" s="3"/>
      <c r="AD14" s="3"/>
      <c r="AE14" s="3"/>
      <c r="AF14" s="3"/>
      <c r="AG14" s="3"/>
      <c r="AH14" s="3"/>
      <c r="AI14" s="56">
        <v>38985</v>
      </c>
      <c r="AJ14" s="57">
        <v>0.6590277777777778</v>
      </c>
      <c r="AK14" s="8" t="s">
        <v>30</v>
      </c>
      <c r="AL14" s="8" t="s">
        <v>31</v>
      </c>
      <c r="AM14" s="8" t="s">
        <v>31</v>
      </c>
      <c r="AN14" s="8" t="s">
        <v>31</v>
      </c>
      <c r="AO14" s="8">
        <v>6</v>
      </c>
      <c r="AP14" s="8" t="s">
        <v>148</v>
      </c>
      <c r="AQ14" s="8" t="s">
        <v>43</v>
      </c>
      <c r="AR14" s="8" t="s">
        <v>357</v>
      </c>
      <c r="AS14" s="8" t="s">
        <v>259</v>
      </c>
      <c r="AT14" s="61">
        <v>39171</v>
      </c>
      <c r="AU14" s="8">
        <v>1913</v>
      </c>
      <c r="AV14" s="8">
        <v>153</v>
      </c>
      <c r="AW14" s="102">
        <v>39225</v>
      </c>
      <c r="BA14" s="33"/>
      <c r="BB14" s="111"/>
      <c r="BC14" s="111"/>
    </row>
    <row r="15" spans="1:55" s="8" customFormat="1" ht="14.25" customHeight="1">
      <c r="A15" s="8">
        <v>14</v>
      </c>
      <c r="B15" s="8">
        <v>28</v>
      </c>
      <c r="C15" s="8" t="s">
        <v>34</v>
      </c>
      <c r="D15" s="8" t="s">
        <v>224</v>
      </c>
      <c r="E15" s="8" t="s">
        <v>13</v>
      </c>
      <c r="F15" s="8" t="s">
        <v>14</v>
      </c>
      <c r="G15" s="53" t="s">
        <v>322</v>
      </c>
      <c r="H15" s="53"/>
      <c r="I15" s="53" t="s">
        <v>278</v>
      </c>
      <c r="J15" s="53" t="s">
        <v>304</v>
      </c>
      <c r="K15" s="71" t="s">
        <v>249</v>
      </c>
      <c r="L15" s="54">
        <v>937</v>
      </c>
      <c r="M15" s="54">
        <v>750</v>
      </c>
      <c r="N15" s="54">
        <f>30.3</f>
        <v>30.3</v>
      </c>
      <c r="O15" s="54">
        <v>24</v>
      </c>
      <c r="P15" s="54">
        <f t="shared" si="0"/>
        <v>54.3</v>
      </c>
      <c r="Q15" s="65">
        <v>700000</v>
      </c>
      <c r="R15" s="65">
        <v>560000</v>
      </c>
      <c r="S15" s="54">
        <f t="shared" si="2"/>
        <v>280000</v>
      </c>
      <c r="T15" s="54">
        <f t="shared" si="3"/>
        <v>196000</v>
      </c>
      <c r="U15" s="54">
        <f t="shared" si="1"/>
        <v>84000</v>
      </c>
      <c r="V15" s="54" t="s">
        <v>31</v>
      </c>
      <c r="W15" s="53" t="s">
        <v>225</v>
      </c>
      <c r="X15" s="55">
        <v>38992</v>
      </c>
      <c r="Y15" s="3"/>
      <c r="Z15" s="3"/>
      <c r="AA15" s="3"/>
      <c r="AB15" s="3"/>
      <c r="AC15" s="3"/>
      <c r="AD15" s="3"/>
      <c r="AE15" s="3"/>
      <c r="AF15" s="3"/>
      <c r="AG15" s="3"/>
      <c r="AH15" s="3"/>
      <c r="AI15" s="56">
        <v>38985</v>
      </c>
      <c r="AJ15" s="57">
        <v>0.7458333333333332</v>
      </c>
      <c r="AK15" s="8" t="s">
        <v>30</v>
      </c>
      <c r="AL15" s="8" t="s">
        <v>31</v>
      </c>
      <c r="AM15" s="8" t="s">
        <v>31</v>
      </c>
      <c r="AN15" s="8" t="s">
        <v>31</v>
      </c>
      <c r="AO15" s="8">
        <v>3</v>
      </c>
      <c r="AP15" s="8" t="s">
        <v>226</v>
      </c>
      <c r="AQ15" s="8" t="s">
        <v>31</v>
      </c>
      <c r="AR15" s="8" t="s">
        <v>363</v>
      </c>
      <c r="AS15" s="8" t="s">
        <v>332</v>
      </c>
      <c r="AT15" s="61">
        <v>39171</v>
      </c>
      <c r="AU15" s="8">
        <v>1921</v>
      </c>
      <c r="AV15" s="8">
        <v>154</v>
      </c>
      <c r="AW15" s="102">
        <v>39225</v>
      </c>
      <c r="AZ15" s="8" t="s">
        <v>266</v>
      </c>
      <c r="BA15" s="107" t="s">
        <v>329</v>
      </c>
      <c r="BB15" s="111"/>
      <c r="BC15" s="111"/>
    </row>
    <row r="16" spans="1:55" s="8" customFormat="1" ht="14.25" customHeight="1">
      <c r="A16" s="8">
        <v>15</v>
      </c>
      <c r="B16" s="8">
        <v>12</v>
      </c>
      <c r="C16" s="8" t="s">
        <v>404</v>
      </c>
      <c r="D16" s="8" t="s">
        <v>71</v>
      </c>
      <c r="E16" s="8" t="s">
        <v>432</v>
      </c>
      <c r="F16" s="8" t="s">
        <v>386</v>
      </c>
      <c r="G16" s="70" t="s">
        <v>190</v>
      </c>
      <c r="H16" s="70" t="s">
        <v>191</v>
      </c>
      <c r="I16" s="53" t="s">
        <v>0</v>
      </c>
      <c r="J16" s="53" t="s">
        <v>70</v>
      </c>
      <c r="K16" s="71" t="s">
        <v>246</v>
      </c>
      <c r="L16" s="54">
        <v>1020</v>
      </c>
      <c r="M16" s="54">
        <v>750</v>
      </c>
      <c r="N16" s="54">
        <f>56.5</f>
        <v>56.5</v>
      </c>
      <c r="O16" s="54">
        <v>20</v>
      </c>
      <c r="P16" s="54">
        <f t="shared" si="0"/>
        <v>76.5</v>
      </c>
      <c r="Q16" s="65">
        <v>857831.2</v>
      </c>
      <c r="R16" s="65">
        <v>686264.96</v>
      </c>
      <c r="S16" s="54">
        <f t="shared" si="2"/>
        <v>343132.48</v>
      </c>
      <c r="T16" s="54">
        <f t="shared" si="3"/>
        <v>240192.73599999998</v>
      </c>
      <c r="U16" s="54">
        <f t="shared" si="1"/>
        <v>102939.74399999999</v>
      </c>
      <c r="V16" s="54" t="s">
        <v>31</v>
      </c>
      <c r="W16" s="53" t="s">
        <v>72</v>
      </c>
      <c r="X16" s="55">
        <v>38988</v>
      </c>
      <c r="Y16" s="8" t="s">
        <v>407</v>
      </c>
      <c r="Z16" s="3"/>
      <c r="AA16" s="3"/>
      <c r="AB16" s="3"/>
      <c r="AC16" s="3"/>
      <c r="AD16" s="3"/>
      <c r="AE16" s="3"/>
      <c r="AF16" s="3"/>
      <c r="AG16" s="3"/>
      <c r="AH16" s="3"/>
      <c r="AI16" s="56">
        <v>38985</v>
      </c>
      <c r="AJ16" s="57">
        <v>0.5555555555555556</v>
      </c>
      <c r="AK16" s="8" t="s">
        <v>73</v>
      </c>
      <c r="AL16" s="8" t="s">
        <v>31</v>
      </c>
      <c r="AM16" s="8" t="s">
        <v>31</v>
      </c>
      <c r="AN16" s="8" t="s">
        <v>31</v>
      </c>
      <c r="AO16" s="8">
        <v>9</v>
      </c>
      <c r="AP16" s="8" t="s">
        <v>74</v>
      </c>
      <c r="AQ16" s="8" t="s">
        <v>31</v>
      </c>
      <c r="AR16" s="8" t="s">
        <v>268</v>
      </c>
      <c r="AS16" s="8" t="s">
        <v>325</v>
      </c>
      <c r="AT16" s="61">
        <v>39174</v>
      </c>
      <c r="AU16" s="8" t="s">
        <v>313</v>
      </c>
      <c r="AV16" s="8">
        <v>155</v>
      </c>
      <c r="AW16" s="102">
        <v>39225</v>
      </c>
      <c r="AZ16" s="8" t="s">
        <v>330</v>
      </c>
      <c r="BA16" s="107" t="s">
        <v>329</v>
      </c>
      <c r="BB16" s="111"/>
      <c r="BC16" s="111"/>
    </row>
    <row r="17" spans="1:55" s="8" customFormat="1" ht="14.25" customHeight="1">
      <c r="A17" s="8">
        <v>16</v>
      </c>
      <c r="B17" s="8">
        <v>14</v>
      </c>
      <c r="C17" s="8" t="s">
        <v>404</v>
      </c>
      <c r="D17" s="8" t="s">
        <v>66</v>
      </c>
      <c r="E17" s="8" t="s">
        <v>433</v>
      </c>
      <c r="F17" s="8" t="s">
        <v>434</v>
      </c>
      <c r="G17" s="70" t="s">
        <v>318</v>
      </c>
      <c r="H17" s="70" t="s">
        <v>194</v>
      </c>
      <c r="I17" s="53" t="s">
        <v>193</v>
      </c>
      <c r="J17" s="53" t="s">
        <v>65</v>
      </c>
      <c r="K17" s="77" t="s">
        <v>247</v>
      </c>
      <c r="L17" s="54">
        <v>510</v>
      </c>
      <c r="M17" s="54">
        <v>408</v>
      </c>
      <c r="N17" s="54">
        <f>55.5</f>
        <v>55.5</v>
      </c>
      <c r="O17" s="54">
        <v>26.5</v>
      </c>
      <c r="P17" s="54">
        <f t="shared" si="0"/>
        <v>82</v>
      </c>
      <c r="Q17" s="65">
        <v>510000</v>
      </c>
      <c r="R17" s="65">
        <v>408000</v>
      </c>
      <c r="S17" s="54">
        <f t="shared" si="2"/>
        <v>204000</v>
      </c>
      <c r="T17" s="54">
        <f t="shared" si="3"/>
        <v>142800</v>
      </c>
      <c r="U17" s="54">
        <f t="shared" si="1"/>
        <v>61200</v>
      </c>
      <c r="V17" s="54" t="s">
        <v>31</v>
      </c>
      <c r="W17" s="53" t="s">
        <v>68</v>
      </c>
      <c r="X17" s="55">
        <v>38988</v>
      </c>
      <c r="Y17" s="3"/>
      <c r="Z17" s="3"/>
      <c r="AA17" s="3"/>
      <c r="AB17" s="3"/>
      <c r="AC17" s="3"/>
      <c r="AD17" s="3"/>
      <c r="AE17" s="3"/>
      <c r="AF17" s="3"/>
      <c r="AG17" s="3"/>
      <c r="AH17" s="3"/>
      <c r="AI17" s="56">
        <v>38985</v>
      </c>
      <c r="AJ17" s="57"/>
      <c r="AK17" s="8" t="s">
        <v>57</v>
      </c>
      <c r="AL17" s="8" t="s">
        <v>31</v>
      </c>
      <c r="AM17" s="8" t="s">
        <v>31</v>
      </c>
      <c r="AN17" s="8" t="s">
        <v>31</v>
      </c>
      <c r="AO17" s="8">
        <v>2</v>
      </c>
      <c r="AP17" s="8" t="s">
        <v>270</v>
      </c>
      <c r="AQ17" s="8" t="s">
        <v>31</v>
      </c>
      <c r="AR17" s="8" t="s">
        <v>271</v>
      </c>
      <c r="AS17" s="8" t="s">
        <v>324</v>
      </c>
      <c r="AT17" s="61">
        <v>39188</v>
      </c>
      <c r="AU17" s="8">
        <v>2147</v>
      </c>
      <c r="AV17" s="8">
        <v>156</v>
      </c>
      <c r="AW17" s="102">
        <v>39225</v>
      </c>
      <c r="BA17" s="33"/>
      <c r="BB17" s="111"/>
      <c r="BC17" s="111"/>
    </row>
    <row r="18" spans="7:53" s="90" customFormat="1" ht="14.25" customHeight="1">
      <c r="G18" s="91"/>
      <c r="H18" s="91"/>
      <c r="I18" s="92"/>
      <c r="J18" s="92"/>
      <c r="K18" s="93"/>
      <c r="L18" s="94">
        <f>SUM(L2:L17)</f>
        <v>13872.005</v>
      </c>
      <c r="M18" s="94">
        <f>SUM(M2:M17)</f>
        <v>11014.87</v>
      </c>
      <c r="N18" s="94"/>
      <c r="O18" s="94"/>
      <c r="P18" s="94"/>
      <c r="Q18" s="95">
        <f>SUM(Q2:Q17)</f>
        <v>12529244.95</v>
      </c>
      <c r="R18" s="95">
        <f>SUM(R2:R17)</f>
        <v>9999949.760000002</v>
      </c>
      <c r="S18" s="94"/>
      <c r="T18" s="94"/>
      <c r="U18" s="94"/>
      <c r="V18" s="94"/>
      <c r="W18" s="92"/>
      <c r="X18" s="96"/>
      <c r="Y18" s="97"/>
      <c r="Z18" s="97"/>
      <c r="AA18" s="97"/>
      <c r="AB18" s="97"/>
      <c r="AC18" s="97"/>
      <c r="AD18" s="97"/>
      <c r="AE18" s="97"/>
      <c r="AF18" s="97"/>
      <c r="AG18" s="97"/>
      <c r="AH18" s="97"/>
      <c r="AI18" s="98"/>
      <c r="AJ18" s="99"/>
      <c r="AT18" s="100"/>
      <c r="AU18" s="101"/>
      <c r="BA18" s="104"/>
    </row>
    <row r="19" spans="1:53" s="3" customFormat="1" ht="14.25" customHeight="1">
      <c r="A19" s="3">
        <f>A17+1</f>
        <v>17</v>
      </c>
      <c r="B19" s="8">
        <v>10</v>
      </c>
      <c r="C19" s="8" t="s">
        <v>22</v>
      </c>
      <c r="D19" s="8" t="s">
        <v>89</v>
      </c>
      <c r="E19" s="3" t="s">
        <v>398</v>
      </c>
      <c r="F19" s="3" t="s">
        <v>399</v>
      </c>
      <c r="I19" s="9" t="s">
        <v>87</v>
      </c>
      <c r="J19" s="9" t="s">
        <v>88</v>
      </c>
      <c r="K19" s="9"/>
      <c r="L19" s="17">
        <v>700</v>
      </c>
      <c r="M19" s="17">
        <v>560</v>
      </c>
      <c r="N19" s="17">
        <v>0</v>
      </c>
      <c r="O19" s="17">
        <v>0</v>
      </c>
      <c r="P19" s="17">
        <f t="shared" si="0"/>
        <v>0</v>
      </c>
      <c r="Q19" s="78"/>
      <c r="R19" s="69"/>
      <c r="S19" s="17"/>
      <c r="T19" s="17"/>
      <c r="U19" s="17"/>
      <c r="V19" s="54" t="s">
        <v>43</v>
      </c>
      <c r="W19" s="9" t="s">
        <v>90</v>
      </c>
      <c r="X19" s="22">
        <v>38988</v>
      </c>
      <c r="AI19" s="27">
        <v>38982</v>
      </c>
      <c r="AJ19" s="79" t="s">
        <v>232</v>
      </c>
      <c r="AK19" s="3" t="s">
        <v>411</v>
      </c>
      <c r="AL19" s="3" t="s">
        <v>31</v>
      </c>
      <c r="AM19" s="3" t="s">
        <v>31</v>
      </c>
      <c r="AN19" s="3" t="s">
        <v>31</v>
      </c>
      <c r="AO19" s="3">
        <v>4</v>
      </c>
      <c r="AP19" s="3" t="s">
        <v>91</v>
      </c>
      <c r="AQ19" s="8" t="s">
        <v>43</v>
      </c>
      <c r="AR19" s="3" t="s">
        <v>265</v>
      </c>
      <c r="AS19" s="80" t="s">
        <v>307</v>
      </c>
      <c r="BA19" s="39"/>
    </row>
    <row r="20" spans="1:53" s="3" customFormat="1" ht="14.25" customHeight="1">
      <c r="A20" s="3">
        <f aca="true" t="shared" si="4" ref="A20:A39">A19+1</f>
        <v>18</v>
      </c>
      <c r="B20" s="8">
        <v>19</v>
      </c>
      <c r="C20" s="8" t="s">
        <v>22</v>
      </c>
      <c r="D20" s="8" t="s">
        <v>134</v>
      </c>
      <c r="E20" s="3" t="s">
        <v>5</v>
      </c>
      <c r="F20" s="3" t="s">
        <v>6</v>
      </c>
      <c r="I20" s="9" t="s">
        <v>132</v>
      </c>
      <c r="J20" s="9" t="s">
        <v>133</v>
      </c>
      <c r="K20" s="9"/>
      <c r="L20" s="17">
        <v>891.075</v>
      </c>
      <c r="M20" s="17">
        <v>712.86</v>
      </c>
      <c r="N20" s="17">
        <v>50</v>
      </c>
      <c r="O20" s="17">
        <v>30</v>
      </c>
      <c r="P20" s="17">
        <f t="shared" si="0"/>
        <v>80</v>
      </c>
      <c r="Q20" s="78"/>
      <c r="R20" s="69"/>
      <c r="S20" s="17"/>
      <c r="T20" s="17"/>
      <c r="U20" s="17"/>
      <c r="V20" s="54" t="s">
        <v>43</v>
      </c>
      <c r="W20" s="9" t="s">
        <v>135</v>
      </c>
      <c r="X20" s="22">
        <v>38988</v>
      </c>
      <c r="Y20" s="8" t="s">
        <v>408</v>
      </c>
      <c r="AI20" s="27">
        <v>38985</v>
      </c>
      <c r="AJ20" s="12">
        <v>0.611111111111111</v>
      </c>
      <c r="AK20" s="3" t="s">
        <v>30</v>
      </c>
      <c r="AL20" s="3" t="s">
        <v>31</v>
      </c>
      <c r="AM20" s="3" t="s">
        <v>31</v>
      </c>
      <c r="AN20" s="3" t="s">
        <v>31</v>
      </c>
      <c r="AO20" s="3">
        <v>9</v>
      </c>
      <c r="AP20" s="3" t="s">
        <v>136</v>
      </c>
      <c r="AQ20" s="3" t="s">
        <v>31</v>
      </c>
      <c r="AR20" s="3" t="s">
        <v>366</v>
      </c>
      <c r="AS20" s="80" t="s">
        <v>317</v>
      </c>
      <c r="BA20" s="39"/>
    </row>
    <row r="21" spans="1:53" s="3" customFormat="1" ht="14.25" customHeight="1">
      <c r="A21" s="3">
        <f t="shared" si="4"/>
        <v>19</v>
      </c>
      <c r="B21" s="8">
        <v>24</v>
      </c>
      <c r="C21" s="8" t="s">
        <v>22</v>
      </c>
      <c r="D21" s="8" t="s">
        <v>213</v>
      </c>
      <c r="E21" s="3" t="s">
        <v>210</v>
      </c>
      <c r="F21" s="3" t="s">
        <v>391</v>
      </c>
      <c r="I21" s="9" t="s">
        <v>211</v>
      </c>
      <c r="J21" s="9" t="s">
        <v>212</v>
      </c>
      <c r="K21" s="9"/>
      <c r="L21" s="17">
        <v>750</v>
      </c>
      <c r="M21" s="17">
        <v>600</v>
      </c>
      <c r="N21" s="17">
        <v>42.5</v>
      </c>
      <c r="O21" s="17">
        <v>30</v>
      </c>
      <c r="P21" s="17">
        <f t="shared" si="0"/>
        <v>72.5</v>
      </c>
      <c r="Q21" s="78"/>
      <c r="R21" s="69"/>
      <c r="S21" s="17"/>
      <c r="T21" s="17"/>
      <c r="U21" s="17"/>
      <c r="V21" s="54" t="s">
        <v>43</v>
      </c>
      <c r="W21" s="9" t="s">
        <v>214</v>
      </c>
      <c r="X21" s="22">
        <v>38992</v>
      </c>
      <c r="Y21" s="8" t="s">
        <v>409</v>
      </c>
      <c r="AI21" s="27">
        <v>38985</v>
      </c>
      <c r="AJ21" s="12">
        <v>0.5708333333333333</v>
      </c>
      <c r="AK21" s="3" t="s">
        <v>57</v>
      </c>
      <c r="AL21" s="3" t="s">
        <v>31</v>
      </c>
      <c r="AM21" s="3" t="s">
        <v>31</v>
      </c>
      <c r="AN21" s="3" t="s">
        <v>31</v>
      </c>
      <c r="AO21" s="3">
        <v>5</v>
      </c>
      <c r="AP21" s="3" t="s">
        <v>215</v>
      </c>
      <c r="AQ21" s="8" t="s">
        <v>43</v>
      </c>
      <c r="AR21" s="3" t="s">
        <v>234</v>
      </c>
      <c r="AS21" s="80" t="s">
        <v>339</v>
      </c>
      <c r="BA21" s="39"/>
    </row>
    <row r="22" spans="1:53" s="3" customFormat="1" ht="14.25" customHeight="1">
      <c r="A22" s="3">
        <f t="shared" si="4"/>
        <v>20</v>
      </c>
      <c r="B22" s="8">
        <v>25</v>
      </c>
      <c r="C22" s="8" t="s">
        <v>22</v>
      </c>
      <c r="D22" s="8" t="s">
        <v>78</v>
      </c>
      <c r="E22" s="3" t="s">
        <v>75</v>
      </c>
      <c r="F22" s="3" t="s">
        <v>383</v>
      </c>
      <c r="I22" s="9" t="s">
        <v>76</v>
      </c>
      <c r="J22" s="9" t="s">
        <v>77</v>
      </c>
      <c r="K22" s="9"/>
      <c r="L22" s="17">
        <v>910</v>
      </c>
      <c r="M22" s="17">
        <v>728</v>
      </c>
      <c r="N22" s="17">
        <v>48.75</v>
      </c>
      <c r="O22" s="17">
        <v>30</v>
      </c>
      <c r="P22" s="17">
        <f t="shared" si="0"/>
        <v>78.75</v>
      </c>
      <c r="Q22" s="78"/>
      <c r="R22" s="69"/>
      <c r="S22" s="17"/>
      <c r="T22" s="17"/>
      <c r="U22" s="17"/>
      <c r="V22" s="54" t="s">
        <v>43</v>
      </c>
      <c r="W22" s="9" t="s">
        <v>79</v>
      </c>
      <c r="X22" s="22">
        <v>38992</v>
      </c>
      <c r="AI22" s="27">
        <v>38862</v>
      </c>
      <c r="AJ22" s="12">
        <v>0.7534722222222222</v>
      </c>
      <c r="AK22" s="3" t="s">
        <v>30</v>
      </c>
      <c r="AL22" s="3" t="s">
        <v>31</v>
      </c>
      <c r="AM22" s="3" t="s">
        <v>31</v>
      </c>
      <c r="AN22" s="3" t="s">
        <v>31</v>
      </c>
      <c r="AO22" s="3">
        <v>10</v>
      </c>
      <c r="AP22" s="3" t="s">
        <v>80</v>
      </c>
      <c r="AQ22" s="3" t="s">
        <v>43</v>
      </c>
      <c r="AR22" s="3" t="s">
        <v>361</v>
      </c>
      <c r="AS22" s="80" t="s">
        <v>347</v>
      </c>
      <c r="BA22" s="39"/>
    </row>
    <row r="23" spans="1:53" s="3" customFormat="1" ht="14.25" customHeight="1">
      <c r="A23" s="3">
        <f t="shared" si="4"/>
        <v>21</v>
      </c>
      <c r="B23" s="8">
        <v>34</v>
      </c>
      <c r="C23" s="8" t="s">
        <v>22</v>
      </c>
      <c r="D23" s="8" t="s">
        <v>174</v>
      </c>
      <c r="E23" s="3" t="s">
        <v>18</v>
      </c>
      <c r="F23" s="3" t="s">
        <v>19</v>
      </c>
      <c r="I23" s="9" t="s">
        <v>173</v>
      </c>
      <c r="J23" s="9" t="s">
        <v>173</v>
      </c>
      <c r="K23" s="9"/>
      <c r="L23" s="17">
        <v>930</v>
      </c>
      <c r="M23" s="17">
        <v>744</v>
      </c>
      <c r="N23" s="17">
        <v>48.75</v>
      </c>
      <c r="O23" s="17">
        <v>30</v>
      </c>
      <c r="P23" s="17">
        <f t="shared" si="0"/>
        <v>78.75</v>
      </c>
      <c r="Q23" s="78"/>
      <c r="R23" s="69"/>
      <c r="S23" s="17"/>
      <c r="T23" s="17"/>
      <c r="U23" s="17"/>
      <c r="V23" s="54" t="s">
        <v>43</v>
      </c>
      <c r="W23" s="9" t="s">
        <v>175</v>
      </c>
      <c r="X23" s="22">
        <v>38992</v>
      </c>
      <c r="AI23" s="27">
        <v>38985</v>
      </c>
      <c r="AJ23" s="12">
        <v>0.7104166666666667</v>
      </c>
      <c r="AK23" s="3" t="s">
        <v>30</v>
      </c>
      <c r="AL23" s="3" t="s">
        <v>31</v>
      </c>
      <c r="AM23" s="3" t="s">
        <v>31</v>
      </c>
      <c r="AN23" s="3" t="s">
        <v>31</v>
      </c>
      <c r="AO23" s="3">
        <v>4</v>
      </c>
      <c r="AP23" s="3" t="s">
        <v>176</v>
      </c>
      <c r="AQ23" s="3" t="s">
        <v>43</v>
      </c>
      <c r="AR23" s="3" t="s">
        <v>370</v>
      </c>
      <c r="AS23" s="80" t="s">
        <v>354</v>
      </c>
      <c r="BA23" s="39"/>
    </row>
    <row r="24" spans="1:53" s="3" customFormat="1" ht="14.25" customHeight="1">
      <c r="A24" s="3">
        <f t="shared" si="4"/>
        <v>22</v>
      </c>
      <c r="B24" s="8">
        <v>37</v>
      </c>
      <c r="C24" s="8" t="s">
        <v>22</v>
      </c>
      <c r="D24" s="8" t="s">
        <v>138</v>
      </c>
      <c r="E24" s="3" t="s">
        <v>428</v>
      </c>
      <c r="F24" s="3" t="s">
        <v>427</v>
      </c>
      <c r="I24" s="9" t="s">
        <v>170</v>
      </c>
      <c r="J24" s="9"/>
      <c r="K24" s="9"/>
      <c r="L24" s="17">
        <v>930</v>
      </c>
      <c r="M24" s="17">
        <v>744</v>
      </c>
      <c r="N24" s="17">
        <v>0</v>
      </c>
      <c r="O24" s="17">
        <v>0</v>
      </c>
      <c r="P24" s="17">
        <f t="shared" si="0"/>
        <v>0</v>
      </c>
      <c r="Q24" s="78"/>
      <c r="R24" s="69"/>
      <c r="S24" s="17"/>
      <c r="T24" s="17"/>
      <c r="U24" s="17"/>
      <c r="V24" s="54" t="s">
        <v>43</v>
      </c>
      <c r="W24" s="9" t="s">
        <v>171</v>
      </c>
      <c r="X24" s="22">
        <v>38980</v>
      </c>
      <c r="Y24" s="8" t="s">
        <v>228</v>
      </c>
      <c r="AI24" s="27">
        <v>38971</v>
      </c>
      <c r="AJ24" s="12">
        <v>0.7881944444444445</v>
      </c>
      <c r="AK24" s="3" t="s">
        <v>51</v>
      </c>
      <c r="AL24" s="3" t="s">
        <v>31</v>
      </c>
      <c r="AM24" s="3" t="s">
        <v>31</v>
      </c>
      <c r="AN24" s="3" t="s">
        <v>31</v>
      </c>
      <c r="AO24" s="3">
        <v>4</v>
      </c>
      <c r="AP24" s="3" t="s">
        <v>172</v>
      </c>
      <c r="AQ24" s="8" t="s">
        <v>43</v>
      </c>
      <c r="AR24" s="3" t="s">
        <v>235</v>
      </c>
      <c r="AS24" s="80" t="s">
        <v>356</v>
      </c>
      <c r="BA24" s="39"/>
    </row>
    <row r="25" spans="1:53" s="3" customFormat="1" ht="14.25" customHeight="1">
      <c r="A25" s="3">
        <f t="shared" si="4"/>
        <v>23</v>
      </c>
      <c r="B25" s="8">
        <v>5</v>
      </c>
      <c r="C25" s="8" t="s">
        <v>34</v>
      </c>
      <c r="D25" s="8" t="s">
        <v>151</v>
      </c>
      <c r="E25" s="3" t="s">
        <v>396</v>
      </c>
      <c r="F25" s="3" t="s">
        <v>397</v>
      </c>
      <c r="I25" s="9" t="s">
        <v>149</v>
      </c>
      <c r="J25" s="9" t="s">
        <v>150</v>
      </c>
      <c r="K25" s="9"/>
      <c r="L25" s="17">
        <v>1200</v>
      </c>
      <c r="M25" s="17">
        <v>750</v>
      </c>
      <c r="N25" s="17">
        <v>0</v>
      </c>
      <c r="O25" s="17">
        <v>0</v>
      </c>
      <c r="P25" s="17">
        <f t="shared" si="0"/>
        <v>0</v>
      </c>
      <c r="Q25" s="78"/>
      <c r="R25" s="69"/>
      <c r="S25" s="17"/>
      <c r="T25" s="17"/>
      <c r="U25" s="17"/>
      <c r="V25" s="54" t="s">
        <v>43</v>
      </c>
      <c r="W25" s="9" t="s">
        <v>152</v>
      </c>
      <c r="X25" s="22">
        <v>38993</v>
      </c>
      <c r="Y25" s="31"/>
      <c r="Z25" s="31"/>
      <c r="AA25" s="31"/>
      <c r="AB25" s="31"/>
      <c r="AC25" s="31"/>
      <c r="AD25" s="31"/>
      <c r="AE25" s="31"/>
      <c r="AF25" s="31"/>
      <c r="AG25" s="31"/>
      <c r="AH25" s="31"/>
      <c r="AI25" s="27">
        <v>38985</v>
      </c>
      <c r="AJ25" s="12">
        <v>0.4513888888888889</v>
      </c>
      <c r="AK25" s="3" t="s">
        <v>411</v>
      </c>
      <c r="AL25" s="3" t="s">
        <v>31</v>
      </c>
      <c r="AM25" s="3" t="s">
        <v>31</v>
      </c>
      <c r="AN25" s="3" t="s">
        <v>31</v>
      </c>
      <c r="AO25" s="3">
        <v>3</v>
      </c>
      <c r="AP25" s="3" t="s">
        <v>153</v>
      </c>
      <c r="AQ25" s="3" t="s">
        <v>43</v>
      </c>
      <c r="AR25" s="3" t="s">
        <v>260</v>
      </c>
      <c r="AS25" s="80" t="s">
        <v>299</v>
      </c>
      <c r="BA25" s="39"/>
    </row>
    <row r="26" spans="1:53" s="3" customFormat="1" ht="14.25" customHeight="1">
      <c r="A26" s="3">
        <f t="shared" si="4"/>
        <v>24</v>
      </c>
      <c r="B26" s="8">
        <v>8</v>
      </c>
      <c r="C26" s="8" t="s">
        <v>34</v>
      </c>
      <c r="D26" s="8" t="s">
        <v>41</v>
      </c>
      <c r="E26" s="3" t="s">
        <v>378</v>
      </c>
      <c r="F26" s="3" t="s">
        <v>379</v>
      </c>
      <c r="I26" s="9" t="s">
        <v>40</v>
      </c>
      <c r="J26" s="9" t="s">
        <v>40</v>
      </c>
      <c r="K26" s="9"/>
      <c r="L26" s="17">
        <v>500</v>
      </c>
      <c r="M26" s="17">
        <v>400</v>
      </c>
      <c r="N26" s="17">
        <f>42</f>
        <v>42</v>
      </c>
      <c r="O26" s="17">
        <v>30</v>
      </c>
      <c r="P26" s="17">
        <f t="shared" si="0"/>
        <v>72</v>
      </c>
      <c r="Q26" s="78"/>
      <c r="R26" s="69"/>
      <c r="S26" s="17"/>
      <c r="T26" s="17"/>
      <c r="U26" s="17"/>
      <c r="V26" s="54" t="s">
        <v>43</v>
      </c>
      <c r="W26" s="9" t="s">
        <v>42</v>
      </c>
      <c r="X26" s="22">
        <v>38988</v>
      </c>
      <c r="Y26" s="31"/>
      <c r="Z26" s="31"/>
      <c r="AA26" s="31"/>
      <c r="AB26" s="31"/>
      <c r="AC26" s="31"/>
      <c r="AD26" s="31"/>
      <c r="AE26" s="31"/>
      <c r="AF26" s="31"/>
      <c r="AG26" s="31"/>
      <c r="AH26" s="31"/>
      <c r="AI26" s="27">
        <v>38985</v>
      </c>
      <c r="AJ26" s="12">
        <v>0.5652777777777778</v>
      </c>
      <c r="AK26" s="3" t="s">
        <v>30</v>
      </c>
      <c r="AL26" s="3" t="s">
        <v>31</v>
      </c>
      <c r="AM26" s="3" t="s">
        <v>31</v>
      </c>
      <c r="AN26" s="3" t="s">
        <v>31</v>
      </c>
      <c r="AO26" s="3">
        <v>3</v>
      </c>
      <c r="AP26" s="3" t="s">
        <v>231</v>
      </c>
      <c r="AQ26" s="8" t="s">
        <v>43</v>
      </c>
      <c r="AR26" s="3" t="s">
        <v>263</v>
      </c>
      <c r="AS26" s="80" t="s">
        <v>301</v>
      </c>
      <c r="BA26" s="39"/>
    </row>
    <row r="27" spans="1:53" s="3" customFormat="1" ht="14.25" customHeight="1">
      <c r="A27" s="3">
        <f t="shared" si="4"/>
        <v>25</v>
      </c>
      <c r="B27" s="8">
        <v>13</v>
      </c>
      <c r="C27" s="8" t="s">
        <v>34</v>
      </c>
      <c r="D27" s="8" t="s">
        <v>207</v>
      </c>
      <c r="E27" s="3" t="s">
        <v>204</v>
      </c>
      <c r="F27" s="3" t="s">
        <v>345</v>
      </c>
      <c r="I27" s="9" t="s">
        <v>205</v>
      </c>
      <c r="J27" s="9" t="s">
        <v>206</v>
      </c>
      <c r="K27" s="9"/>
      <c r="L27" s="17">
        <v>931.68</v>
      </c>
      <c r="M27" s="17">
        <v>745.344</v>
      </c>
      <c r="N27" s="17">
        <v>48</v>
      </c>
      <c r="O27" s="17">
        <v>30</v>
      </c>
      <c r="P27" s="17">
        <f t="shared" si="0"/>
        <v>78</v>
      </c>
      <c r="Q27" s="78"/>
      <c r="R27" s="69"/>
      <c r="S27" s="17"/>
      <c r="T27" s="17"/>
      <c r="U27" s="17"/>
      <c r="V27" s="54" t="s">
        <v>43</v>
      </c>
      <c r="W27" s="9" t="s">
        <v>208</v>
      </c>
      <c r="X27" s="22">
        <v>38988</v>
      </c>
      <c r="AI27" s="27">
        <v>38985</v>
      </c>
      <c r="AJ27" s="12">
        <v>0.49513888888888885</v>
      </c>
      <c r="AK27" s="3" t="s">
        <v>57</v>
      </c>
      <c r="AL27" s="3" t="s">
        <v>31</v>
      </c>
      <c r="AM27" s="3" t="s">
        <v>31</v>
      </c>
      <c r="AN27" s="3" t="s">
        <v>31</v>
      </c>
      <c r="AO27" s="3">
        <v>4</v>
      </c>
      <c r="AP27" s="3" t="s">
        <v>209</v>
      </c>
      <c r="AQ27" s="3" t="s">
        <v>43</v>
      </c>
      <c r="AR27" s="3" t="s">
        <v>269</v>
      </c>
      <c r="AS27" s="80" t="s">
        <v>310</v>
      </c>
      <c r="BA27" s="39"/>
    </row>
    <row r="28" spans="1:53" s="3" customFormat="1" ht="14.25" customHeight="1">
      <c r="A28" s="3">
        <f t="shared" si="4"/>
        <v>26</v>
      </c>
      <c r="B28" s="8">
        <v>17</v>
      </c>
      <c r="C28" s="8" t="s">
        <v>34</v>
      </c>
      <c r="D28" s="8" t="s">
        <v>37</v>
      </c>
      <c r="E28" s="3" t="s">
        <v>33</v>
      </c>
      <c r="F28" s="3" t="s">
        <v>346</v>
      </c>
      <c r="I28" s="9" t="s">
        <v>35</v>
      </c>
      <c r="J28" s="9" t="s">
        <v>36</v>
      </c>
      <c r="K28" s="9"/>
      <c r="L28" s="17">
        <v>831.526</v>
      </c>
      <c r="M28" s="17">
        <v>623.645</v>
      </c>
      <c r="N28" s="17">
        <v>45.75</v>
      </c>
      <c r="O28" s="17">
        <v>30</v>
      </c>
      <c r="P28" s="17">
        <f t="shared" si="0"/>
        <v>75.75</v>
      </c>
      <c r="Q28" s="78"/>
      <c r="R28" s="69"/>
      <c r="S28" s="17"/>
      <c r="T28" s="17"/>
      <c r="U28" s="17"/>
      <c r="V28" s="54" t="s">
        <v>43</v>
      </c>
      <c r="W28" s="81" t="s">
        <v>38</v>
      </c>
      <c r="X28" s="22">
        <v>39018</v>
      </c>
      <c r="AI28" s="27">
        <v>38985</v>
      </c>
      <c r="AJ28" s="12">
        <v>0.4875</v>
      </c>
      <c r="AK28" s="3" t="s">
        <v>39</v>
      </c>
      <c r="AL28" s="3" t="s">
        <v>31</v>
      </c>
      <c r="AM28" s="3" t="s">
        <v>31</v>
      </c>
      <c r="AN28" s="3" t="s">
        <v>31</v>
      </c>
      <c r="AO28" s="3">
        <v>3</v>
      </c>
      <c r="AP28" s="3" t="s">
        <v>273</v>
      </c>
      <c r="AQ28" s="3" t="s">
        <v>43</v>
      </c>
      <c r="AR28" s="3" t="s">
        <v>279</v>
      </c>
      <c r="AS28" s="80" t="s">
        <v>315</v>
      </c>
      <c r="BA28" s="39"/>
    </row>
    <row r="29" spans="1:53" s="3" customFormat="1" ht="14.25" customHeight="1">
      <c r="A29" s="3">
        <f t="shared" si="4"/>
        <v>27</v>
      </c>
      <c r="B29" s="8">
        <v>18</v>
      </c>
      <c r="C29" s="8" t="s">
        <v>34</v>
      </c>
      <c r="D29" s="8" t="s">
        <v>95</v>
      </c>
      <c r="E29" s="3" t="s">
        <v>92</v>
      </c>
      <c r="F29" s="3" t="s">
        <v>375</v>
      </c>
      <c r="I29" s="9" t="s">
        <v>93</v>
      </c>
      <c r="J29" s="9" t="s">
        <v>94</v>
      </c>
      <c r="K29" s="9"/>
      <c r="L29" s="17">
        <v>447.194</v>
      </c>
      <c r="M29" s="17">
        <v>357.775</v>
      </c>
      <c r="N29" s="17">
        <v>52</v>
      </c>
      <c r="O29" s="17">
        <v>30</v>
      </c>
      <c r="P29" s="17">
        <f t="shared" si="0"/>
        <v>82</v>
      </c>
      <c r="Q29" s="78"/>
      <c r="R29" s="69"/>
      <c r="S29" s="17"/>
      <c r="T29" s="17"/>
      <c r="U29" s="17"/>
      <c r="V29" s="54" t="s">
        <v>43</v>
      </c>
      <c r="W29" s="9" t="s">
        <v>96</v>
      </c>
      <c r="X29" s="22">
        <v>38988</v>
      </c>
      <c r="Y29" s="31"/>
      <c r="Z29" s="31"/>
      <c r="AA29" s="31"/>
      <c r="AB29" s="31"/>
      <c r="AC29" s="31"/>
      <c r="AD29" s="31"/>
      <c r="AE29" s="31"/>
      <c r="AF29" s="31"/>
      <c r="AG29" s="31"/>
      <c r="AH29" s="31"/>
      <c r="AI29" s="27">
        <v>38982</v>
      </c>
      <c r="AJ29" s="12">
        <v>0.5034722222222222</v>
      </c>
      <c r="AK29" s="3" t="s">
        <v>30</v>
      </c>
      <c r="AL29" s="3" t="s">
        <v>31</v>
      </c>
      <c r="AM29" s="3" t="s">
        <v>31</v>
      </c>
      <c r="AN29" s="3" t="s">
        <v>31</v>
      </c>
      <c r="AO29" s="3">
        <v>3</v>
      </c>
      <c r="AP29" s="3" t="s">
        <v>97</v>
      </c>
      <c r="AQ29" s="3" t="s">
        <v>43</v>
      </c>
      <c r="AR29" s="3" t="s">
        <v>281</v>
      </c>
      <c r="AS29" s="80" t="s">
        <v>316</v>
      </c>
      <c r="BA29" s="39"/>
    </row>
    <row r="30" spans="1:53" s="3" customFormat="1" ht="14.25" customHeight="1">
      <c r="A30" s="3">
        <f t="shared" si="4"/>
        <v>28</v>
      </c>
      <c r="B30" s="8">
        <v>27</v>
      </c>
      <c r="C30" s="8" t="s">
        <v>34</v>
      </c>
      <c r="D30" s="82" t="s">
        <v>218</v>
      </c>
      <c r="E30" s="3" t="s">
        <v>11</v>
      </c>
      <c r="F30" s="3" t="s">
        <v>12</v>
      </c>
      <c r="I30" s="9" t="s">
        <v>216</v>
      </c>
      <c r="J30" s="9" t="s">
        <v>217</v>
      </c>
      <c r="K30" s="9"/>
      <c r="L30" s="17">
        <v>956</v>
      </c>
      <c r="M30" s="17">
        <v>750</v>
      </c>
      <c r="N30" s="17">
        <v>0</v>
      </c>
      <c r="O30" s="17">
        <v>0</v>
      </c>
      <c r="P30" s="17">
        <f t="shared" si="0"/>
        <v>0</v>
      </c>
      <c r="Q30" s="78"/>
      <c r="R30" s="69"/>
      <c r="S30" s="17"/>
      <c r="T30" s="17"/>
      <c r="U30" s="17"/>
      <c r="V30" s="54" t="s">
        <v>43</v>
      </c>
      <c r="W30" s="9" t="s">
        <v>219</v>
      </c>
      <c r="X30" s="22">
        <v>38992</v>
      </c>
      <c r="AI30" s="27">
        <v>38985</v>
      </c>
      <c r="AJ30" s="12">
        <v>0.3652777777777778</v>
      </c>
      <c r="AK30" s="3" t="s">
        <v>220</v>
      </c>
      <c r="AL30" s="3" t="s">
        <v>31</v>
      </c>
      <c r="AM30" s="3" t="s">
        <v>31</v>
      </c>
      <c r="AN30" s="3" t="s">
        <v>31</v>
      </c>
      <c r="AO30" s="3">
        <v>2</v>
      </c>
      <c r="AP30" s="3" t="s">
        <v>221</v>
      </c>
      <c r="AQ30" s="8" t="s">
        <v>43</v>
      </c>
      <c r="AR30" s="3" t="s">
        <v>362</v>
      </c>
      <c r="AS30" s="3" t="s">
        <v>348</v>
      </c>
      <c r="BA30" s="39"/>
    </row>
    <row r="31" spans="1:53" s="3" customFormat="1" ht="14.25" customHeight="1">
      <c r="A31" s="3">
        <f t="shared" si="4"/>
        <v>29</v>
      </c>
      <c r="B31" s="8">
        <v>29</v>
      </c>
      <c r="C31" s="8" t="s">
        <v>34</v>
      </c>
      <c r="D31" s="8" t="s">
        <v>67</v>
      </c>
      <c r="E31" s="3" t="s">
        <v>15</v>
      </c>
      <c r="F31" s="3" t="s">
        <v>390</v>
      </c>
      <c r="I31" s="9" t="s">
        <v>60</v>
      </c>
      <c r="J31" s="9" t="s">
        <v>61</v>
      </c>
      <c r="K31" s="9"/>
      <c r="L31" s="17">
        <v>575</v>
      </c>
      <c r="M31" s="17">
        <v>460</v>
      </c>
      <c r="N31" s="17">
        <v>49.5</v>
      </c>
      <c r="O31" s="17">
        <v>30</v>
      </c>
      <c r="P31" s="17">
        <f t="shared" si="0"/>
        <v>79.5</v>
      </c>
      <c r="Q31" s="78"/>
      <c r="R31" s="69"/>
      <c r="S31" s="17"/>
      <c r="T31" s="17"/>
      <c r="U31" s="17"/>
      <c r="V31" s="54" t="s">
        <v>43</v>
      </c>
      <c r="W31" s="9" t="s">
        <v>62</v>
      </c>
      <c r="X31" s="22">
        <v>38992</v>
      </c>
      <c r="AI31" s="27">
        <v>38985</v>
      </c>
      <c r="AJ31" s="12">
        <v>0.5375</v>
      </c>
      <c r="AK31" s="3" t="s">
        <v>57</v>
      </c>
      <c r="AL31" s="3" t="s">
        <v>31</v>
      </c>
      <c r="AM31" s="3" t="s">
        <v>31</v>
      </c>
      <c r="AN31" s="3" t="s">
        <v>31</v>
      </c>
      <c r="AO31" s="3">
        <v>3</v>
      </c>
      <c r="AP31" s="3" t="s">
        <v>63</v>
      </c>
      <c r="AQ31" s="3" t="s">
        <v>43</v>
      </c>
      <c r="AR31" s="3" t="s">
        <v>364</v>
      </c>
      <c r="AS31" s="80" t="s">
        <v>349</v>
      </c>
      <c r="BA31" s="39"/>
    </row>
    <row r="32" spans="1:53" s="3" customFormat="1" ht="14.25" customHeight="1">
      <c r="A32" s="3">
        <f t="shared" si="4"/>
        <v>30</v>
      </c>
      <c r="B32" s="8">
        <v>30</v>
      </c>
      <c r="C32" s="8" t="s">
        <v>34</v>
      </c>
      <c r="D32" s="8" t="s">
        <v>124</v>
      </c>
      <c r="E32" s="3" t="s">
        <v>381</v>
      </c>
      <c r="F32" s="3" t="s">
        <v>382</v>
      </c>
      <c r="I32" s="9" t="s">
        <v>123</v>
      </c>
      <c r="J32" s="9" t="s">
        <v>123</v>
      </c>
      <c r="K32" s="9"/>
      <c r="L32" s="17">
        <v>197</v>
      </c>
      <c r="M32" s="17">
        <v>157.6</v>
      </c>
      <c r="N32" s="17">
        <v>49.8</v>
      </c>
      <c r="O32" s="17">
        <v>30</v>
      </c>
      <c r="P32" s="17">
        <f t="shared" si="0"/>
        <v>79.8</v>
      </c>
      <c r="Q32" s="78"/>
      <c r="R32" s="69"/>
      <c r="S32" s="17"/>
      <c r="T32" s="17"/>
      <c r="U32" s="17"/>
      <c r="V32" s="54" t="s">
        <v>43</v>
      </c>
      <c r="W32" s="9" t="s">
        <v>125</v>
      </c>
      <c r="X32" s="22">
        <v>38988</v>
      </c>
      <c r="Y32" s="31"/>
      <c r="Z32" s="31"/>
      <c r="AA32" s="31"/>
      <c r="AB32" s="31"/>
      <c r="AC32" s="31"/>
      <c r="AD32" s="31"/>
      <c r="AE32" s="31"/>
      <c r="AF32" s="31"/>
      <c r="AG32" s="31"/>
      <c r="AH32" s="31"/>
      <c r="AI32" s="27">
        <v>38985</v>
      </c>
      <c r="AJ32" s="12">
        <v>0.4923611111111111</v>
      </c>
      <c r="AK32" s="3" t="s">
        <v>30</v>
      </c>
      <c r="AL32" s="3" t="s">
        <v>31</v>
      </c>
      <c r="AM32" s="3" t="s">
        <v>31</v>
      </c>
      <c r="AN32" s="3" t="s">
        <v>31</v>
      </c>
      <c r="AO32" s="3">
        <v>2</v>
      </c>
      <c r="AP32" s="3" t="s">
        <v>126</v>
      </c>
      <c r="AQ32" s="3" t="s">
        <v>43</v>
      </c>
      <c r="AR32" s="3" t="s">
        <v>365</v>
      </c>
      <c r="AS32" s="80" t="s">
        <v>350</v>
      </c>
      <c r="BA32" s="39"/>
    </row>
    <row r="33" spans="1:53" s="3" customFormat="1" ht="14.25" customHeight="1">
      <c r="A33" s="3">
        <f t="shared" si="4"/>
        <v>31</v>
      </c>
      <c r="B33" s="8">
        <v>36</v>
      </c>
      <c r="C33" s="8" t="s">
        <v>34</v>
      </c>
      <c r="D33" s="8" t="s">
        <v>103</v>
      </c>
      <c r="E33" s="3" t="s">
        <v>20</v>
      </c>
      <c r="F33" s="3" t="s">
        <v>383</v>
      </c>
      <c r="I33" s="9" t="s">
        <v>98</v>
      </c>
      <c r="J33" s="9" t="s">
        <v>99</v>
      </c>
      <c r="K33" s="9"/>
      <c r="L33" s="17">
        <v>937.5</v>
      </c>
      <c r="M33" s="17">
        <v>750</v>
      </c>
      <c r="N33" s="17">
        <v>50.5</v>
      </c>
      <c r="O33" s="17">
        <v>30</v>
      </c>
      <c r="P33" s="17">
        <f t="shared" si="0"/>
        <v>80.5</v>
      </c>
      <c r="Q33" s="78"/>
      <c r="R33" s="69"/>
      <c r="S33" s="17"/>
      <c r="T33" s="17"/>
      <c r="U33" s="17"/>
      <c r="V33" s="54" t="s">
        <v>43</v>
      </c>
      <c r="W33" s="9" t="s">
        <v>104</v>
      </c>
      <c r="X33" s="22">
        <v>38992</v>
      </c>
      <c r="AI33" s="27">
        <v>38985</v>
      </c>
      <c r="AJ33" s="12">
        <v>0.7034722222222222</v>
      </c>
      <c r="AK33" s="3" t="s">
        <v>30</v>
      </c>
      <c r="AL33" s="3" t="s">
        <v>31</v>
      </c>
      <c r="AM33" s="3" t="s">
        <v>31</v>
      </c>
      <c r="AN33" s="3" t="s">
        <v>31</v>
      </c>
      <c r="AO33" s="3">
        <v>5</v>
      </c>
      <c r="AP33" s="3" t="s">
        <v>371</v>
      </c>
      <c r="AQ33" s="3" t="s">
        <v>43</v>
      </c>
      <c r="AR33" s="3" t="s">
        <v>372</v>
      </c>
      <c r="AS33" s="80" t="s">
        <v>355</v>
      </c>
      <c r="BA33" s="39"/>
    </row>
    <row r="34" spans="1:53" s="3" customFormat="1" ht="14.25" customHeight="1">
      <c r="A34" s="3">
        <f t="shared" si="4"/>
        <v>32</v>
      </c>
      <c r="B34" s="8">
        <v>2</v>
      </c>
      <c r="C34" s="8" t="s">
        <v>404</v>
      </c>
      <c r="D34" s="8" t="s">
        <v>138</v>
      </c>
      <c r="E34" s="3" t="s">
        <v>376</v>
      </c>
      <c r="F34" s="3" t="s">
        <v>377</v>
      </c>
      <c r="I34" s="9" t="s">
        <v>137</v>
      </c>
      <c r="J34" s="81" t="s">
        <v>424</v>
      </c>
      <c r="K34" s="81"/>
      <c r="L34" s="17">
        <v>920</v>
      </c>
      <c r="M34" s="17">
        <v>736</v>
      </c>
      <c r="N34" s="17">
        <f>45.5</f>
        <v>45.5</v>
      </c>
      <c r="O34" s="17">
        <v>30</v>
      </c>
      <c r="P34" s="17">
        <f t="shared" si="0"/>
        <v>75.5</v>
      </c>
      <c r="Q34" s="78"/>
      <c r="R34" s="69"/>
      <c r="S34" s="17"/>
      <c r="T34" s="17"/>
      <c r="U34" s="17"/>
      <c r="V34" s="54" t="s">
        <v>43</v>
      </c>
      <c r="W34" s="9" t="s">
        <v>139</v>
      </c>
      <c r="X34" s="22">
        <v>38987</v>
      </c>
      <c r="Y34" s="31"/>
      <c r="Z34" s="31"/>
      <c r="AA34" s="31"/>
      <c r="AB34" s="31"/>
      <c r="AC34" s="31"/>
      <c r="AD34" s="31"/>
      <c r="AE34" s="31"/>
      <c r="AF34" s="31"/>
      <c r="AG34" s="31"/>
      <c r="AH34" s="31"/>
      <c r="AI34" s="27">
        <v>38985</v>
      </c>
      <c r="AJ34" s="12">
        <v>0.5006944444444444</v>
      </c>
      <c r="AK34" s="3" t="s">
        <v>410</v>
      </c>
      <c r="AL34" s="3" t="s">
        <v>31</v>
      </c>
      <c r="AM34" s="3" t="s">
        <v>31</v>
      </c>
      <c r="AN34" s="3" t="s">
        <v>31</v>
      </c>
      <c r="AO34" s="3">
        <v>7</v>
      </c>
      <c r="AP34" s="3" t="s">
        <v>229</v>
      </c>
      <c r="AQ34" s="8" t="s">
        <v>43</v>
      </c>
      <c r="AR34" s="3" t="s">
        <v>230</v>
      </c>
      <c r="AS34" s="80" t="s">
        <v>298</v>
      </c>
      <c r="BA34" s="39"/>
    </row>
    <row r="35" spans="1:53" s="29" customFormat="1" ht="14.25" customHeight="1">
      <c r="A35" s="3">
        <f t="shared" si="4"/>
        <v>33</v>
      </c>
      <c r="B35" s="83">
        <v>6</v>
      </c>
      <c r="C35" s="83" t="s">
        <v>404</v>
      </c>
      <c r="D35" s="83"/>
      <c r="E35" s="29" t="s">
        <v>392</v>
      </c>
      <c r="F35" s="29" t="s">
        <v>393</v>
      </c>
      <c r="I35" s="84" t="s">
        <v>227</v>
      </c>
      <c r="J35" s="84"/>
      <c r="K35" s="84"/>
      <c r="L35" s="85"/>
      <c r="M35" s="85"/>
      <c r="N35" s="85">
        <v>0</v>
      </c>
      <c r="O35" s="85">
        <v>0</v>
      </c>
      <c r="P35" s="17">
        <f t="shared" si="0"/>
        <v>0</v>
      </c>
      <c r="Q35" s="78"/>
      <c r="R35" s="86"/>
      <c r="S35" s="85"/>
      <c r="T35" s="85"/>
      <c r="U35" s="85"/>
      <c r="V35" s="54" t="s">
        <v>43</v>
      </c>
      <c r="W35" s="84"/>
      <c r="X35" s="87"/>
      <c r="AI35" s="88"/>
      <c r="AJ35" s="89"/>
      <c r="AQ35" s="29" t="s">
        <v>43</v>
      </c>
      <c r="AR35" s="29" t="s">
        <v>236</v>
      </c>
      <c r="AS35" s="80" t="s">
        <v>300</v>
      </c>
      <c r="BA35" s="105"/>
    </row>
    <row r="36" spans="1:53" s="3" customFormat="1" ht="14.25" customHeight="1">
      <c r="A36" s="3">
        <f t="shared" si="4"/>
        <v>34</v>
      </c>
      <c r="B36" s="8">
        <v>9</v>
      </c>
      <c r="C36" s="8" t="s">
        <v>404</v>
      </c>
      <c r="D36" s="8" t="s">
        <v>54</v>
      </c>
      <c r="E36" s="3" t="s">
        <v>58</v>
      </c>
      <c r="F36" s="3" t="s">
        <v>387</v>
      </c>
      <c r="I36" s="9" t="s">
        <v>53</v>
      </c>
      <c r="J36" s="9" t="s">
        <v>53</v>
      </c>
      <c r="K36" s="9"/>
      <c r="L36" s="17">
        <v>937.5</v>
      </c>
      <c r="M36" s="17">
        <v>750</v>
      </c>
      <c r="N36" s="17">
        <f>42</f>
        <v>42</v>
      </c>
      <c r="O36" s="17">
        <v>30</v>
      </c>
      <c r="P36" s="17">
        <f t="shared" si="0"/>
        <v>72</v>
      </c>
      <c r="Q36" s="78"/>
      <c r="R36" s="69"/>
      <c r="S36" s="17"/>
      <c r="T36" s="17"/>
      <c r="U36" s="17"/>
      <c r="V36" s="54" t="s">
        <v>43</v>
      </c>
      <c r="W36" s="9" t="s">
        <v>55</v>
      </c>
      <c r="X36" s="22">
        <v>38989</v>
      </c>
      <c r="AI36" s="27">
        <v>38985</v>
      </c>
      <c r="AJ36" s="12">
        <v>0.5340277777777778</v>
      </c>
      <c r="AK36" s="3" t="s">
        <v>57</v>
      </c>
      <c r="AL36" s="3" t="s">
        <v>31</v>
      </c>
      <c r="AM36" s="3" t="s">
        <v>31</v>
      </c>
      <c r="AN36" s="3" t="s">
        <v>31</v>
      </c>
      <c r="AO36" s="3">
        <v>10</v>
      </c>
      <c r="AP36" s="3" t="s">
        <v>59</v>
      </c>
      <c r="AQ36" s="8" t="s">
        <v>43</v>
      </c>
      <c r="AR36" s="3" t="s">
        <v>264</v>
      </c>
      <c r="AS36" s="80" t="s">
        <v>306</v>
      </c>
      <c r="BA36" s="39"/>
    </row>
    <row r="37" spans="1:53" s="3" customFormat="1" ht="14.25" customHeight="1">
      <c r="A37" s="3">
        <f t="shared" si="4"/>
        <v>35</v>
      </c>
      <c r="B37" s="8">
        <v>11</v>
      </c>
      <c r="C37" s="8" t="s">
        <v>404</v>
      </c>
      <c r="D37" s="8" t="s">
        <v>201</v>
      </c>
      <c r="E37" s="3" t="s">
        <v>431</v>
      </c>
      <c r="F37" s="3" t="s">
        <v>344</v>
      </c>
      <c r="I37" s="9" t="s">
        <v>200</v>
      </c>
      <c r="J37" s="9" t="s">
        <v>65</v>
      </c>
      <c r="K37" s="9"/>
      <c r="L37" s="17">
        <v>916</v>
      </c>
      <c r="M37" s="17">
        <v>732</v>
      </c>
      <c r="N37" s="17">
        <v>43</v>
      </c>
      <c r="O37" s="17">
        <v>30</v>
      </c>
      <c r="P37" s="17">
        <f t="shared" si="0"/>
        <v>73</v>
      </c>
      <c r="Q37" s="78"/>
      <c r="R37" s="69"/>
      <c r="S37" s="17"/>
      <c r="T37" s="17"/>
      <c r="U37" s="17"/>
      <c r="V37" s="54" t="s">
        <v>43</v>
      </c>
      <c r="W37" s="9" t="s">
        <v>202</v>
      </c>
      <c r="X37" s="22">
        <v>38988</v>
      </c>
      <c r="Y37" s="8" t="s">
        <v>407</v>
      </c>
      <c r="AI37" s="27">
        <v>38983</v>
      </c>
      <c r="AJ37" s="12">
        <v>0.4861111111111111</v>
      </c>
      <c r="AK37" s="3" t="s">
        <v>57</v>
      </c>
      <c r="AL37" s="3" t="s">
        <v>31</v>
      </c>
      <c r="AM37" s="3" t="s">
        <v>31</v>
      </c>
      <c r="AN37" s="3" t="s">
        <v>31</v>
      </c>
      <c r="AO37" s="3">
        <v>5</v>
      </c>
      <c r="AP37" s="3" t="s">
        <v>203</v>
      </c>
      <c r="AQ37" s="8" t="s">
        <v>43</v>
      </c>
      <c r="AR37" s="3" t="s">
        <v>267</v>
      </c>
      <c r="AS37" s="80" t="s">
        <v>309</v>
      </c>
      <c r="BA37" s="39"/>
    </row>
    <row r="38" spans="1:53" s="3" customFormat="1" ht="14.25" customHeight="1">
      <c r="A38" s="3">
        <f t="shared" si="4"/>
        <v>36</v>
      </c>
      <c r="B38" s="8">
        <v>16</v>
      </c>
      <c r="C38" s="8" t="s">
        <v>404</v>
      </c>
      <c r="D38" s="8" t="s">
        <v>100</v>
      </c>
      <c r="E38" s="3" t="s">
        <v>4</v>
      </c>
      <c r="F38" s="3" t="s">
        <v>14</v>
      </c>
      <c r="I38" s="9" t="s">
        <v>98</v>
      </c>
      <c r="J38" s="9" t="s">
        <v>99</v>
      </c>
      <c r="K38" s="9"/>
      <c r="L38" s="17">
        <v>925</v>
      </c>
      <c r="M38" s="17">
        <v>729</v>
      </c>
      <c r="N38" s="17">
        <v>48.25</v>
      </c>
      <c r="O38" s="17">
        <v>30</v>
      </c>
      <c r="P38" s="17">
        <f t="shared" si="0"/>
        <v>78.25</v>
      </c>
      <c r="Q38" s="78"/>
      <c r="R38" s="69"/>
      <c r="S38" s="17"/>
      <c r="T38" s="17"/>
      <c r="U38" s="17"/>
      <c r="V38" s="54" t="s">
        <v>43</v>
      </c>
      <c r="W38" s="9" t="s">
        <v>101</v>
      </c>
      <c r="X38" s="22">
        <v>38988</v>
      </c>
      <c r="AI38" s="27">
        <v>38985</v>
      </c>
      <c r="AJ38" s="12">
        <v>0.5458333333333333</v>
      </c>
      <c r="AK38" s="3" t="s">
        <v>30</v>
      </c>
      <c r="AL38" s="3" t="s">
        <v>31</v>
      </c>
      <c r="AM38" s="3" t="s">
        <v>31</v>
      </c>
      <c r="AN38" s="3" t="s">
        <v>31</v>
      </c>
      <c r="AO38" s="3">
        <v>6</v>
      </c>
      <c r="AP38" s="3" t="s">
        <v>102</v>
      </c>
      <c r="AQ38" s="3" t="s">
        <v>43</v>
      </c>
      <c r="AR38" s="3" t="s">
        <v>280</v>
      </c>
      <c r="AS38" s="80" t="s">
        <v>314</v>
      </c>
      <c r="BA38" s="39"/>
    </row>
    <row r="39" spans="1:53" s="3" customFormat="1" ht="14.25" customHeight="1">
      <c r="A39" s="3">
        <f t="shared" si="4"/>
        <v>37</v>
      </c>
      <c r="B39" s="8">
        <v>23</v>
      </c>
      <c r="C39" s="8" t="s">
        <v>404</v>
      </c>
      <c r="D39" s="8" t="s">
        <v>84</v>
      </c>
      <c r="E39" s="3" t="s">
        <v>10</v>
      </c>
      <c r="F39" s="3" t="s">
        <v>81</v>
      </c>
      <c r="I39" s="9" t="s">
        <v>82</v>
      </c>
      <c r="J39" s="9" t="s">
        <v>83</v>
      </c>
      <c r="K39" s="9"/>
      <c r="L39" s="17">
        <v>937.5</v>
      </c>
      <c r="M39" s="17">
        <v>750</v>
      </c>
      <c r="N39" s="17">
        <v>48.7</v>
      </c>
      <c r="O39" s="17">
        <v>30</v>
      </c>
      <c r="P39" s="17">
        <f t="shared" si="0"/>
        <v>78.7</v>
      </c>
      <c r="Q39" s="78"/>
      <c r="R39" s="69"/>
      <c r="S39" s="17"/>
      <c r="T39" s="17"/>
      <c r="U39" s="17"/>
      <c r="V39" s="54" t="s">
        <v>43</v>
      </c>
      <c r="W39" s="9" t="s">
        <v>85</v>
      </c>
      <c r="X39" s="22">
        <v>38992</v>
      </c>
      <c r="Y39" s="8" t="s">
        <v>409</v>
      </c>
      <c r="AI39" s="27">
        <v>38985</v>
      </c>
      <c r="AJ39" s="12">
        <v>0.6854166666666667</v>
      </c>
      <c r="AK39" s="3" t="s">
        <v>30</v>
      </c>
      <c r="AL39" s="3" t="s">
        <v>31</v>
      </c>
      <c r="AM39" s="3" t="s">
        <v>31</v>
      </c>
      <c r="AN39" s="3" t="s">
        <v>31</v>
      </c>
      <c r="AO39" s="3">
        <v>6</v>
      </c>
      <c r="AP39" s="3" t="s">
        <v>86</v>
      </c>
      <c r="AQ39" s="3" t="s">
        <v>43</v>
      </c>
      <c r="AR39" s="3" t="s">
        <v>360</v>
      </c>
      <c r="AS39" s="80" t="s">
        <v>323</v>
      </c>
      <c r="BA39" s="39"/>
    </row>
    <row r="40" spans="12:22" ht="15" customHeight="1">
      <c r="L40" s="41">
        <f>SUM(L2:L39)</f>
        <v>44066.985</v>
      </c>
      <c r="M40" s="41">
        <f>SUM(M2:M39)</f>
        <v>34809.96400000001</v>
      </c>
      <c r="N40" s="60"/>
      <c r="O40" s="60"/>
      <c r="P40" s="60"/>
      <c r="Q40" s="66"/>
      <c r="R40" s="66">
        <f>SUBTOTAL(9,M40)</f>
        <v>34809.96400000001</v>
      </c>
      <c r="S40" s="60"/>
      <c r="T40" s="60"/>
      <c r="U40" s="60"/>
      <c r="V40" s="60">
        <f>SUBTOTAL(9,V2:V30)</f>
        <v>0</v>
      </c>
    </row>
    <row r="42" spans="12:36" ht="12">
      <c r="L42" s="41"/>
      <c r="M42" s="41"/>
      <c r="N42" s="60"/>
      <c r="O42" s="60"/>
      <c r="P42" s="60"/>
      <c r="Q42" s="66"/>
      <c r="R42" s="66"/>
      <c r="S42" s="60"/>
      <c r="T42" s="60"/>
      <c r="U42" s="60"/>
      <c r="V42" s="60"/>
      <c r="W42" s="45" t="s">
        <v>285</v>
      </c>
      <c r="X42" s="46" t="s">
        <v>284</v>
      </c>
      <c r="Y42" s="34"/>
      <c r="Z42" s="34"/>
      <c r="AA42" s="34"/>
      <c r="AB42" s="34"/>
      <c r="AC42" s="34"/>
      <c r="AD42" s="34"/>
      <c r="AE42" s="34"/>
      <c r="AF42" s="34"/>
      <c r="AG42" s="34"/>
      <c r="AH42" s="34"/>
      <c r="AI42" s="47" t="s">
        <v>283</v>
      </c>
      <c r="AJ42" s="48" t="s">
        <v>282</v>
      </c>
    </row>
    <row r="43" spans="4:36" ht="12">
      <c r="D43" s="34">
        <v>9</v>
      </c>
      <c r="L43" s="50" t="s">
        <v>22</v>
      </c>
      <c r="M43" s="18">
        <f>SUBTOTAL(9,M2:M36)</f>
        <v>32598.964000000004</v>
      </c>
      <c r="W43" s="42">
        <v>6443.3</v>
      </c>
      <c r="X43" s="43">
        <v>5000</v>
      </c>
      <c r="AI43" s="43">
        <f>W43-X43</f>
        <v>1443.3000000000002</v>
      </c>
      <c r="AJ43" s="43">
        <f>+AI43+(AI45/2)</f>
        <v>772.3000000000002</v>
      </c>
    </row>
    <row r="44" spans="4:36" ht="12">
      <c r="D44" s="34">
        <v>5</v>
      </c>
      <c r="L44" s="50" t="s">
        <v>34</v>
      </c>
      <c r="M44" s="18">
        <f>SUBTOTAL(9,M5:M25)</f>
        <v>24886.160000000003</v>
      </c>
      <c r="W44" s="42">
        <v>3563.09</v>
      </c>
      <c r="X44" s="43">
        <v>2500</v>
      </c>
      <c r="AI44" s="43">
        <f>W44-X44</f>
        <v>1063.0900000000001</v>
      </c>
      <c r="AJ44" s="43">
        <f>AI44+(AI45/2)</f>
        <v>392.09000000000015</v>
      </c>
    </row>
    <row r="45" spans="4:36" ht="12">
      <c r="D45" s="34">
        <v>2</v>
      </c>
      <c r="L45" s="50" t="s">
        <v>404</v>
      </c>
      <c r="M45" s="18">
        <f>SUBTOTAL(9,M3:M4)</f>
        <v>1257.44</v>
      </c>
      <c r="W45" s="42">
        <v>1158</v>
      </c>
      <c r="X45" s="43">
        <v>2500</v>
      </c>
      <c r="AI45" s="43">
        <f>W45-X45</f>
        <v>-1342</v>
      </c>
      <c r="AJ45" s="43">
        <v>0</v>
      </c>
    </row>
    <row r="46" spans="4:36" ht="12">
      <c r="D46" s="34">
        <f>SUBTOTAL(9,D43:D45)</f>
        <v>16</v>
      </c>
      <c r="M46" s="49" t="s">
        <v>294</v>
      </c>
      <c r="N46" s="49"/>
      <c r="O46" s="49"/>
      <c r="P46" s="49"/>
      <c r="Q46" s="68"/>
      <c r="R46" s="68"/>
      <c r="S46" s="49"/>
      <c r="T46" s="49"/>
      <c r="U46" s="49"/>
      <c r="V46" s="49"/>
      <c r="W46" s="43">
        <f>SUBTOTAL(9,W43:W45)</f>
        <v>11164.39</v>
      </c>
      <c r="X46" s="43">
        <f>SUBTOTAL(9,X43:X45)</f>
        <v>10000</v>
      </c>
      <c r="AI46" s="43">
        <f>SUBTOTAL(9,AI43:AI45)</f>
        <v>1164.3900000000003</v>
      </c>
      <c r="AJ46" s="43">
        <f>SUBTOTAL(9,AJ43:AJ45)</f>
        <v>1164.3900000000003</v>
      </c>
    </row>
    <row r="47" ht="12">
      <c r="X47" s="23"/>
    </row>
    <row r="48" ht="12">
      <c r="X48" s="23"/>
    </row>
    <row r="49" ht="12">
      <c r="X49" s="23"/>
    </row>
    <row r="50" ht="12">
      <c r="X50" s="23"/>
    </row>
    <row r="51" ht="12">
      <c r="X51" s="23"/>
    </row>
    <row r="52" ht="12">
      <c r="X52" s="23"/>
    </row>
    <row r="53" ht="12">
      <c r="X53" s="23"/>
    </row>
    <row r="54" ht="12">
      <c r="X54" s="23"/>
    </row>
  </sheetData>
  <autoFilter ref="A1:AS39"/>
  <hyperlinks>
    <hyperlink ref="K5" r:id="rId1" display="mailto:s.fioriello@lettere.uniba.it"/>
    <hyperlink ref="K4" r:id="rId2" display="masciti@forcom.it"/>
    <hyperlink ref="K6" r:id="rId3" display="mailto:marcello.guaitoli@unile.it"/>
    <hyperlink ref="K8" r:id="rId4" display="e.bosna@sc-formaz.uniba.it"/>
  </hyperlinks>
  <printOptions gridLines="1" horizontalCentered="1"/>
  <pageMargins left="0.15748031496062992" right="0.06" top="0.3937007874015748" bottom="0.1968503937007874" header="0.15748031496062992" footer="0.11811023622047245"/>
  <pageSetup horizontalDpi="300" verticalDpi="300" orientation="landscape" paperSize="9" scale="70" r:id="rId7"/>
  <headerFooter alignWithMargins="0">
    <oddHeader>&amp;CProgetti Piloti
Progetti proposti per ciascuna Area Tematica</oddHeader>
    <oddFooter>&amp;R&amp;P</oddFooter>
  </headerFooter>
  <legacyDrawing r:id="rId6"/>
</worksheet>
</file>

<file path=xl/worksheets/sheet2.xml><?xml version="1.0" encoding="utf-8"?>
<worksheet xmlns="http://schemas.openxmlformats.org/spreadsheetml/2006/main" xmlns:r="http://schemas.openxmlformats.org/officeDocument/2006/relationships">
  <dimension ref="A1:IK17"/>
  <sheetViews>
    <sheetView workbookViewId="0" topLeftCell="M1">
      <selection activeCell="Z3" sqref="Z3"/>
    </sheetView>
  </sheetViews>
  <sheetFormatPr defaultColWidth="9.140625" defaultRowHeight="12.75"/>
  <cols>
    <col min="1" max="1" width="3.421875" style="0" customWidth="1"/>
    <col min="2" max="2" width="4.8515625" style="0" customWidth="1"/>
    <col min="3" max="3" width="18.7109375" style="0" customWidth="1"/>
    <col min="4" max="4" width="14.28125" style="0" customWidth="1"/>
    <col min="5" max="6" width="10.28125" style="0" customWidth="1"/>
    <col min="7" max="7" width="11.7109375" style="0" customWidth="1"/>
    <col min="10" max="10" width="6.7109375" style="0" customWidth="1"/>
    <col min="12" max="12" width="8.00390625" style="0" customWidth="1"/>
    <col min="13" max="13" width="7.421875" style="0" customWidth="1"/>
    <col min="14" max="14" width="6.28125" style="0" customWidth="1"/>
    <col min="15" max="15" width="6.57421875" style="0" customWidth="1"/>
    <col min="16" max="19" width="4.00390625" style="0" customWidth="1"/>
    <col min="20" max="20" width="19.00390625" style="0" customWidth="1"/>
    <col min="21" max="21" width="4.8515625" style="44" customWidth="1"/>
    <col min="22" max="22" width="31.8515625" style="0" customWidth="1"/>
  </cols>
  <sheetData>
    <row r="1" spans="1:245" ht="78" customHeight="1">
      <c r="A1" s="1" t="s">
        <v>405</v>
      </c>
      <c r="B1" s="1" t="s">
        <v>400</v>
      </c>
      <c r="C1" s="1" t="s">
        <v>373</v>
      </c>
      <c r="D1" s="1" t="s">
        <v>374</v>
      </c>
      <c r="E1" s="6" t="s">
        <v>422</v>
      </c>
      <c r="F1" s="6" t="s">
        <v>423</v>
      </c>
      <c r="G1" s="1" t="s">
        <v>401</v>
      </c>
      <c r="H1" s="15" t="s">
        <v>402</v>
      </c>
      <c r="I1" s="15" t="s">
        <v>403</v>
      </c>
      <c r="J1" s="19" t="s">
        <v>26</v>
      </c>
      <c r="K1" s="20" t="s">
        <v>27</v>
      </c>
      <c r="L1" s="1" t="s">
        <v>412</v>
      </c>
      <c r="M1" s="25" t="s">
        <v>413</v>
      </c>
      <c r="N1" s="10" t="s">
        <v>414</v>
      </c>
      <c r="O1" s="1" t="s">
        <v>415</v>
      </c>
      <c r="P1" s="1" t="s">
        <v>416</v>
      </c>
      <c r="Q1" s="1" t="s">
        <v>417</v>
      </c>
      <c r="R1" s="1" t="s">
        <v>21</v>
      </c>
      <c r="S1" s="1" t="s">
        <v>418</v>
      </c>
      <c r="T1" s="1" t="s">
        <v>419</v>
      </c>
      <c r="U1" s="1" t="s">
        <v>421</v>
      </c>
      <c r="V1" s="1" t="s">
        <v>420</v>
      </c>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45">
      <c r="A2" s="30">
        <v>3</v>
      </c>
      <c r="B2" s="1" t="s">
        <v>22</v>
      </c>
      <c r="C2" s="2" t="s">
        <v>425</v>
      </c>
      <c r="D2" s="2" t="s">
        <v>426</v>
      </c>
      <c r="E2" s="14" t="s">
        <v>196</v>
      </c>
      <c r="F2" s="14" t="s">
        <v>197</v>
      </c>
      <c r="G2" s="1" t="s">
        <v>198</v>
      </c>
      <c r="H2" s="16">
        <v>900</v>
      </c>
      <c r="I2" s="16">
        <v>720</v>
      </c>
      <c r="J2" s="35" t="s">
        <v>199</v>
      </c>
      <c r="K2" s="21">
        <v>38980</v>
      </c>
      <c r="L2" s="2" t="s">
        <v>29</v>
      </c>
      <c r="M2" s="26">
        <v>38975</v>
      </c>
      <c r="N2" s="11">
        <v>0.7645833333333334</v>
      </c>
      <c r="O2" s="2" t="s">
        <v>410</v>
      </c>
      <c r="P2" s="2" t="s">
        <v>31</v>
      </c>
      <c r="Q2" s="2" t="s">
        <v>31</v>
      </c>
      <c r="R2" s="2" t="s">
        <v>31</v>
      </c>
      <c r="S2" s="32">
        <v>2</v>
      </c>
      <c r="T2" s="2" t="s">
        <v>286</v>
      </c>
      <c r="U2" s="1" t="s">
        <v>31</v>
      </c>
      <c r="V2" s="2" t="s">
        <v>261</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57.5">
      <c r="A3" s="30">
        <v>12</v>
      </c>
      <c r="B3" s="1" t="s">
        <v>404</v>
      </c>
      <c r="C3" s="2" t="s">
        <v>432</v>
      </c>
      <c r="D3" s="2" t="s">
        <v>386</v>
      </c>
      <c r="E3" s="9" t="s">
        <v>69</v>
      </c>
      <c r="F3" s="9" t="s">
        <v>70</v>
      </c>
      <c r="G3" s="33" t="s">
        <v>71</v>
      </c>
      <c r="H3" s="17">
        <v>1020</v>
      </c>
      <c r="I3" s="17">
        <v>750</v>
      </c>
      <c r="J3" s="36" t="s">
        <v>72</v>
      </c>
      <c r="K3" s="22">
        <v>38988</v>
      </c>
      <c r="L3" s="2" t="s">
        <v>56</v>
      </c>
      <c r="M3" s="27">
        <v>38985</v>
      </c>
      <c r="N3" s="12">
        <v>0.5555555555555556</v>
      </c>
      <c r="O3" s="3" t="s">
        <v>73</v>
      </c>
      <c r="P3" s="3" t="s">
        <v>31</v>
      </c>
      <c r="Q3" s="3" t="s">
        <v>31</v>
      </c>
      <c r="R3" s="3" t="s">
        <v>31</v>
      </c>
      <c r="S3" s="39">
        <v>9</v>
      </c>
      <c r="T3" s="2" t="s">
        <v>74</v>
      </c>
      <c r="U3" s="33" t="s">
        <v>31</v>
      </c>
      <c r="V3" s="2" t="s">
        <v>268</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78.75">
      <c r="A4" s="30">
        <v>14</v>
      </c>
      <c r="B4" s="1" t="s">
        <v>404</v>
      </c>
      <c r="C4" s="2" t="s">
        <v>433</v>
      </c>
      <c r="D4" s="2" t="s">
        <v>434</v>
      </c>
      <c r="E4" s="14" t="s">
        <v>64</v>
      </c>
      <c r="F4" s="14" t="s">
        <v>65</v>
      </c>
      <c r="G4" s="1" t="s">
        <v>66</v>
      </c>
      <c r="H4" s="16">
        <v>510</v>
      </c>
      <c r="I4" s="16">
        <v>408</v>
      </c>
      <c r="J4" s="35" t="s">
        <v>68</v>
      </c>
      <c r="K4" s="21">
        <v>38988</v>
      </c>
      <c r="L4" s="2" t="s">
        <v>56</v>
      </c>
      <c r="M4" s="26">
        <v>38985</v>
      </c>
      <c r="N4" s="11"/>
      <c r="O4" s="2" t="s">
        <v>57</v>
      </c>
      <c r="P4" s="2" t="s">
        <v>31</v>
      </c>
      <c r="Q4" s="2" t="s">
        <v>31</v>
      </c>
      <c r="R4" s="2" t="s">
        <v>31</v>
      </c>
      <c r="S4" s="32">
        <v>2</v>
      </c>
      <c r="T4" s="2" t="s">
        <v>270</v>
      </c>
      <c r="U4" s="1" t="s">
        <v>31</v>
      </c>
      <c r="V4" s="2" t="s">
        <v>271</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45">
      <c r="A5" s="8">
        <v>20</v>
      </c>
      <c r="B5" s="33" t="s">
        <v>34</v>
      </c>
      <c r="C5" s="2" t="s">
        <v>44</v>
      </c>
      <c r="D5" s="2" t="s">
        <v>45</v>
      </c>
      <c r="E5" s="9" t="s">
        <v>46</v>
      </c>
      <c r="F5" s="9" t="s">
        <v>47</v>
      </c>
      <c r="G5" s="33" t="s">
        <v>48</v>
      </c>
      <c r="H5" s="17">
        <v>879.49</v>
      </c>
      <c r="I5" s="17">
        <v>703.59</v>
      </c>
      <c r="J5" s="36" t="s">
        <v>49</v>
      </c>
      <c r="K5" s="22">
        <v>38988</v>
      </c>
      <c r="L5" s="2" t="s">
        <v>50</v>
      </c>
      <c r="M5" s="27">
        <v>38985</v>
      </c>
      <c r="N5" s="12">
        <v>0.6625</v>
      </c>
      <c r="O5" s="3" t="s">
        <v>51</v>
      </c>
      <c r="P5" s="3" t="s">
        <v>31</v>
      </c>
      <c r="Q5" s="3" t="s">
        <v>31</v>
      </c>
      <c r="R5" s="3" t="s">
        <v>31</v>
      </c>
      <c r="S5" s="39">
        <v>3</v>
      </c>
      <c r="T5" s="2" t="s">
        <v>52</v>
      </c>
      <c r="U5" s="33" t="s">
        <v>31</v>
      </c>
      <c r="V5" s="2" t="s">
        <v>274</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56.25">
      <c r="A6" s="8">
        <v>28</v>
      </c>
      <c r="B6" s="33" t="s">
        <v>34</v>
      </c>
      <c r="C6" s="2" t="s">
        <v>13</v>
      </c>
      <c r="D6" s="2" t="s">
        <v>14</v>
      </c>
      <c r="E6" s="9" t="s">
        <v>222</v>
      </c>
      <c r="F6" s="9" t="s">
        <v>223</v>
      </c>
      <c r="G6" s="33" t="s">
        <v>224</v>
      </c>
      <c r="H6" s="17">
        <v>937</v>
      </c>
      <c r="I6" s="17">
        <v>750</v>
      </c>
      <c r="J6" s="36" t="s">
        <v>225</v>
      </c>
      <c r="K6" s="22">
        <v>38992</v>
      </c>
      <c r="L6" s="3" t="s">
        <v>29</v>
      </c>
      <c r="M6" s="27">
        <v>38985</v>
      </c>
      <c r="N6" s="12">
        <v>0.7458333333333332</v>
      </c>
      <c r="O6" s="3" t="s">
        <v>30</v>
      </c>
      <c r="P6" s="3" t="s">
        <v>31</v>
      </c>
      <c r="Q6" s="3" t="s">
        <v>31</v>
      </c>
      <c r="R6" s="3" t="s">
        <v>31</v>
      </c>
      <c r="S6" s="39">
        <v>3</v>
      </c>
      <c r="T6" s="2" t="s">
        <v>226</v>
      </c>
      <c r="U6" s="33" t="s">
        <v>31</v>
      </c>
      <c r="V6" s="2" t="s">
        <v>363</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23.75">
      <c r="A7" s="8">
        <v>32</v>
      </c>
      <c r="B7" s="33" t="s">
        <v>22</v>
      </c>
      <c r="C7" s="2" t="s">
        <v>16</v>
      </c>
      <c r="D7" s="2" t="s">
        <v>17</v>
      </c>
      <c r="E7" s="9" t="s">
        <v>23</v>
      </c>
      <c r="F7" s="9" t="s">
        <v>24</v>
      </c>
      <c r="G7" s="33" t="s">
        <v>25</v>
      </c>
      <c r="H7" s="17">
        <v>937.5</v>
      </c>
      <c r="I7" s="17">
        <v>750</v>
      </c>
      <c r="J7" s="37" t="s">
        <v>28</v>
      </c>
      <c r="K7" s="22">
        <v>38992</v>
      </c>
      <c r="L7" s="3" t="s">
        <v>29</v>
      </c>
      <c r="M7" s="27">
        <v>38985</v>
      </c>
      <c r="N7" s="12">
        <v>0.5277777777777778</v>
      </c>
      <c r="O7" s="3" t="s">
        <v>30</v>
      </c>
      <c r="P7" s="3" t="s">
        <v>31</v>
      </c>
      <c r="Q7" s="3" t="s">
        <v>31</v>
      </c>
      <c r="R7" s="3" t="s">
        <v>31</v>
      </c>
      <c r="S7" s="39">
        <v>8</v>
      </c>
      <c r="T7" s="2" t="s">
        <v>32</v>
      </c>
      <c r="U7" s="33" t="s">
        <v>31</v>
      </c>
      <c r="V7" s="2" t="s">
        <v>366</v>
      </c>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ht="90">
      <c r="A8" s="30">
        <v>33</v>
      </c>
      <c r="B8" s="1" t="s">
        <v>22</v>
      </c>
      <c r="C8" s="2" t="s">
        <v>105</v>
      </c>
      <c r="D8" s="2" t="s">
        <v>380</v>
      </c>
      <c r="E8" s="14" t="s">
        <v>106</v>
      </c>
      <c r="F8" s="14" t="s">
        <v>107</v>
      </c>
      <c r="G8" s="1" t="s">
        <v>108</v>
      </c>
      <c r="H8" s="16">
        <v>950</v>
      </c>
      <c r="I8" s="16">
        <v>750</v>
      </c>
      <c r="J8" s="35" t="s">
        <v>109</v>
      </c>
      <c r="K8" s="21">
        <v>38992</v>
      </c>
      <c r="L8" s="2" t="s">
        <v>29</v>
      </c>
      <c r="M8" s="26">
        <v>38985</v>
      </c>
      <c r="N8" s="11">
        <v>0.686111111111111</v>
      </c>
      <c r="O8" s="2" t="s">
        <v>30</v>
      </c>
      <c r="P8" s="2" t="s">
        <v>31</v>
      </c>
      <c r="Q8" s="2" t="s">
        <v>31</v>
      </c>
      <c r="R8" s="2" t="s">
        <v>31</v>
      </c>
      <c r="S8" s="32">
        <v>8</v>
      </c>
      <c r="T8" s="2" t="s">
        <v>110</v>
      </c>
      <c r="U8" s="1" t="s">
        <v>31</v>
      </c>
      <c r="V8" s="2" t="s">
        <v>366</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68.75">
      <c r="A9" s="30">
        <v>35</v>
      </c>
      <c r="B9" s="1" t="s">
        <v>22</v>
      </c>
      <c r="C9" s="2" t="s">
        <v>111</v>
      </c>
      <c r="D9" s="2" t="s">
        <v>112</v>
      </c>
      <c r="E9" s="14" t="s">
        <v>113</v>
      </c>
      <c r="F9" s="14" t="s">
        <v>114</v>
      </c>
      <c r="G9" s="1" t="s">
        <v>115</v>
      </c>
      <c r="H9" s="16">
        <v>937.5</v>
      </c>
      <c r="I9" s="16">
        <v>750</v>
      </c>
      <c r="J9" s="35" t="s">
        <v>116</v>
      </c>
      <c r="K9" s="21">
        <v>38992</v>
      </c>
      <c r="L9" s="2" t="s">
        <v>29</v>
      </c>
      <c r="M9" s="26">
        <v>38985</v>
      </c>
      <c r="N9" s="11">
        <v>0.6784722222222223</v>
      </c>
      <c r="O9" s="2" t="s">
        <v>30</v>
      </c>
      <c r="P9" s="2" t="s">
        <v>31</v>
      </c>
      <c r="Q9" s="2" t="s">
        <v>31</v>
      </c>
      <c r="R9" s="2" t="s">
        <v>31</v>
      </c>
      <c r="S9" s="32">
        <v>12</v>
      </c>
      <c r="T9" s="2" t="s">
        <v>122</v>
      </c>
      <c r="U9" s="1" t="s">
        <v>31</v>
      </c>
      <c r="V9" s="2" t="s">
        <v>366</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row>
    <row r="10" spans="1:245" ht="67.5">
      <c r="A10" s="30">
        <v>7</v>
      </c>
      <c r="B10" s="1" t="s">
        <v>34</v>
      </c>
      <c r="C10" s="2" t="s">
        <v>429</v>
      </c>
      <c r="D10" s="2" t="s">
        <v>430</v>
      </c>
      <c r="E10" s="9" t="s">
        <v>140</v>
      </c>
      <c r="F10" s="9" t="s">
        <v>141</v>
      </c>
      <c r="G10" s="33" t="s">
        <v>142</v>
      </c>
      <c r="H10" s="17">
        <v>937.5</v>
      </c>
      <c r="I10" s="17">
        <v>750</v>
      </c>
      <c r="J10" s="36" t="s">
        <v>143</v>
      </c>
      <c r="K10" s="22">
        <v>38988</v>
      </c>
      <c r="L10" s="3" t="s">
        <v>29</v>
      </c>
      <c r="M10" s="27">
        <v>38985</v>
      </c>
      <c r="N10" s="12">
        <v>0.46458333333333335</v>
      </c>
      <c r="O10" s="3" t="s">
        <v>30</v>
      </c>
      <c r="P10" s="3" t="s">
        <v>31</v>
      </c>
      <c r="Q10" s="3" t="s">
        <v>31</v>
      </c>
      <c r="R10" s="3" t="s">
        <v>31</v>
      </c>
      <c r="S10" s="39">
        <v>5</v>
      </c>
      <c r="T10" s="2" t="s">
        <v>144</v>
      </c>
      <c r="U10" s="1" t="s">
        <v>31</v>
      </c>
      <c r="V10" s="2" t="s">
        <v>366</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row>
    <row r="11" spans="1:245" ht="112.5">
      <c r="A11" s="8">
        <v>19</v>
      </c>
      <c r="B11" s="33" t="s">
        <v>22</v>
      </c>
      <c r="C11" s="2" t="s">
        <v>5</v>
      </c>
      <c r="D11" s="2" t="s">
        <v>6</v>
      </c>
      <c r="E11" s="9" t="s">
        <v>132</v>
      </c>
      <c r="F11" s="9" t="s">
        <v>133</v>
      </c>
      <c r="G11" s="33" t="s">
        <v>134</v>
      </c>
      <c r="H11" s="17">
        <v>891.075</v>
      </c>
      <c r="I11" s="17">
        <v>712.86</v>
      </c>
      <c r="J11" s="36" t="s">
        <v>135</v>
      </c>
      <c r="K11" s="22">
        <v>38988</v>
      </c>
      <c r="L11" s="3" t="s">
        <v>29</v>
      </c>
      <c r="M11" s="27">
        <v>38985</v>
      </c>
      <c r="N11" s="12">
        <v>0.611111111111111</v>
      </c>
      <c r="O11" s="3" t="s">
        <v>30</v>
      </c>
      <c r="P11" s="3" t="s">
        <v>31</v>
      </c>
      <c r="Q11" s="3" t="s">
        <v>31</v>
      </c>
      <c r="R11" s="3" t="s">
        <v>31</v>
      </c>
      <c r="S11" s="39">
        <v>9</v>
      </c>
      <c r="T11" s="2" t="s">
        <v>136</v>
      </c>
      <c r="U11" s="1" t="s">
        <v>31</v>
      </c>
      <c r="V11" s="2" t="s">
        <v>366</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row>
    <row r="12" spans="1:245" ht="67.5">
      <c r="A12" s="8">
        <v>21</v>
      </c>
      <c r="B12" s="33" t="s">
        <v>34</v>
      </c>
      <c r="C12" s="2" t="s">
        <v>7</v>
      </c>
      <c r="D12" s="2" t="s">
        <v>380</v>
      </c>
      <c r="E12" s="14" t="s">
        <v>154</v>
      </c>
      <c r="F12" s="9" t="s">
        <v>155</v>
      </c>
      <c r="G12" s="33" t="s">
        <v>156</v>
      </c>
      <c r="H12" s="17">
        <v>937.5</v>
      </c>
      <c r="I12" s="17">
        <v>750</v>
      </c>
      <c r="J12" s="36" t="s">
        <v>157</v>
      </c>
      <c r="K12" s="22">
        <v>38988</v>
      </c>
      <c r="L12" s="3" t="s">
        <v>29</v>
      </c>
      <c r="M12" s="27">
        <v>38985</v>
      </c>
      <c r="N12" s="12">
        <v>0.6583333333333333</v>
      </c>
      <c r="O12" s="3" t="s">
        <v>30</v>
      </c>
      <c r="P12" s="3" t="s">
        <v>31</v>
      </c>
      <c r="Q12" s="3" t="s">
        <v>31</v>
      </c>
      <c r="R12" s="3" t="s">
        <v>31</v>
      </c>
      <c r="S12" s="39">
        <v>6</v>
      </c>
      <c r="T12" s="2" t="s">
        <v>158</v>
      </c>
      <c r="U12" s="1" t="s">
        <v>31</v>
      </c>
      <c r="V12" s="2" t="s">
        <v>287</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row>
    <row r="13" spans="1:245" ht="56.25">
      <c r="A13" s="30">
        <v>26</v>
      </c>
      <c r="B13" s="1" t="s">
        <v>22</v>
      </c>
      <c r="C13" s="2" t="s">
        <v>384</v>
      </c>
      <c r="D13" s="2" t="s">
        <v>380</v>
      </c>
      <c r="E13" s="14" t="s">
        <v>159</v>
      </c>
      <c r="F13" s="14" t="s">
        <v>160</v>
      </c>
      <c r="G13" s="1" t="s">
        <v>161</v>
      </c>
      <c r="H13" s="16">
        <v>937.5</v>
      </c>
      <c r="I13" s="16">
        <v>750</v>
      </c>
      <c r="J13" s="35" t="s">
        <v>162</v>
      </c>
      <c r="K13" s="21">
        <v>38992</v>
      </c>
      <c r="L13" s="2" t="s">
        <v>163</v>
      </c>
      <c r="M13" s="26">
        <v>38985</v>
      </c>
      <c r="N13" s="11">
        <v>0.7493055555555556</v>
      </c>
      <c r="O13" s="2" t="s">
        <v>30</v>
      </c>
      <c r="P13" s="2" t="s">
        <v>31</v>
      </c>
      <c r="Q13" s="2" t="s">
        <v>31</v>
      </c>
      <c r="R13" s="2" t="s">
        <v>31</v>
      </c>
      <c r="S13" s="32">
        <v>4</v>
      </c>
      <c r="T13" s="2" t="s">
        <v>164</v>
      </c>
      <c r="U13" s="1" t="s">
        <v>31</v>
      </c>
      <c r="V13" s="2" t="s">
        <v>366</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row>
    <row r="14" spans="1:245" ht="157.5">
      <c r="A14" s="30">
        <v>1</v>
      </c>
      <c r="B14" s="1" t="s">
        <v>22</v>
      </c>
      <c r="C14" s="2" t="s">
        <v>181</v>
      </c>
      <c r="D14" s="2" t="s">
        <v>385</v>
      </c>
      <c r="E14" s="14" t="s">
        <v>182</v>
      </c>
      <c r="F14" s="14" t="s">
        <v>182</v>
      </c>
      <c r="G14" s="1" t="s">
        <v>183</v>
      </c>
      <c r="H14" s="16">
        <v>870</v>
      </c>
      <c r="I14" s="16">
        <v>725</v>
      </c>
      <c r="J14" s="35" t="s">
        <v>184</v>
      </c>
      <c r="K14" s="21">
        <v>38988</v>
      </c>
      <c r="L14" s="2" t="s">
        <v>29</v>
      </c>
      <c r="M14" s="26">
        <v>38985</v>
      </c>
      <c r="N14" s="11">
        <v>0.5638888888888889</v>
      </c>
      <c r="O14" s="2" t="s">
        <v>30</v>
      </c>
      <c r="P14" s="2" t="s">
        <v>31</v>
      </c>
      <c r="Q14" s="2" t="s">
        <v>31</v>
      </c>
      <c r="R14" s="2" t="s">
        <v>31</v>
      </c>
      <c r="S14" s="32">
        <v>12</v>
      </c>
      <c r="T14" s="2" t="s">
        <v>195</v>
      </c>
      <c r="U14" s="1" t="s">
        <v>31</v>
      </c>
      <c r="V14" s="2" t="s">
        <v>366</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row>
    <row r="15" spans="1:245" ht="56.25">
      <c r="A15" s="30">
        <v>4</v>
      </c>
      <c r="B15" s="1" t="s">
        <v>22</v>
      </c>
      <c r="C15" s="2" t="s">
        <v>394</v>
      </c>
      <c r="D15" s="2" t="s">
        <v>395</v>
      </c>
      <c r="E15" s="9" t="s">
        <v>165</v>
      </c>
      <c r="F15" s="9" t="s">
        <v>166</v>
      </c>
      <c r="G15" s="1" t="s">
        <v>167</v>
      </c>
      <c r="H15" s="16">
        <v>671.8</v>
      </c>
      <c r="I15" s="16">
        <v>537.44</v>
      </c>
      <c r="J15" s="35" t="s">
        <v>168</v>
      </c>
      <c r="K15" s="21">
        <v>38993</v>
      </c>
      <c r="L15" s="2" t="s">
        <v>29</v>
      </c>
      <c r="M15" s="26">
        <v>38985</v>
      </c>
      <c r="N15" s="11"/>
      <c r="O15" s="2" t="s">
        <v>411</v>
      </c>
      <c r="P15" s="2" t="s">
        <v>31</v>
      </c>
      <c r="Q15" s="2" t="s">
        <v>31</v>
      </c>
      <c r="R15" s="2" t="s">
        <v>31</v>
      </c>
      <c r="S15" s="32">
        <v>3</v>
      </c>
      <c r="T15" s="2" t="s">
        <v>169</v>
      </c>
      <c r="U15" s="1" t="s">
        <v>31</v>
      </c>
      <c r="V15" s="2" t="s">
        <v>366</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row>
    <row r="16" spans="1:245" ht="101.25">
      <c r="A16" s="30">
        <v>15</v>
      </c>
      <c r="B16" s="33" t="s">
        <v>34</v>
      </c>
      <c r="C16" s="2" t="s">
        <v>3</v>
      </c>
      <c r="D16" s="2" t="s">
        <v>391</v>
      </c>
      <c r="E16" s="9" t="s">
        <v>177</v>
      </c>
      <c r="F16" s="9" t="s">
        <v>178</v>
      </c>
      <c r="G16" s="33" t="s">
        <v>179</v>
      </c>
      <c r="H16" s="17">
        <v>761.875</v>
      </c>
      <c r="I16" s="17">
        <v>609.5</v>
      </c>
      <c r="J16" s="36" t="s">
        <v>180</v>
      </c>
      <c r="K16" s="22">
        <v>38988</v>
      </c>
      <c r="L16" s="3" t="s">
        <v>29</v>
      </c>
      <c r="M16" s="27">
        <v>38985</v>
      </c>
      <c r="N16" s="12">
        <v>0.5368055555555555</v>
      </c>
      <c r="O16" s="3" t="s">
        <v>57</v>
      </c>
      <c r="P16" s="3" t="s">
        <v>31</v>
      </c>
      <c r="Q16" s="3" t="s">
        <v>31</v>
      </c>
      <c r="R16" s="3" t="s">
        <v>31</v>
      </c>
      <c r="S16" s="39">
        <v>7</v>
      </c>
      <c r="T16" s="2" t="s">
        <v>272</v>
      </c>
      <c r="U16" s="1" t="s">
        <v>31</v>
      </c>
      <c r="V16" s="2" t="s">
        <v>288</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row>
    <row r="17" spans="1:245" ht="146.25">
      <c r="A17" s="30">
        <v>31</v>
      </c>
      <c r="B17" s="1" t="s">
        <v>22</v>
      </c>
      <c r="C17" s="2" t="s">
        <v>388</v>
      </c>
      <c r="D17" s="2" t="s">
        <v>389</v>
      </c>
      <c r="E17" s="9" t="s">
        <v>127</v>
      </c>
      <c r="F17" s="14" t="s">
        <v>128</v>
      </c>
      <c r="G17" s="1" t="s">
        <v>129</v>
      </c>
      <c r="H17" s="16">
        <v>935</v>
      </c>
      <c r="I17" s="16">
        <v>748</v>
      </c>
      <c r="J17" s="35" t="s">
        <v>130</v>
      </c>
      <c r="K17" s="21">
        <v>38992</v>
      </c>
      <c r="L17" s="2" t="s">
        <v>29</v>
      </c>
      <c r="M17" s="26">
        <v>38985</v>
      </c>
      <c r="N17" s="11">
        <v>0.6034722222222222</v>
      </c>
      <c r="O17" s="2" t="s">
        <v>57</v>
      </c>
      <c r="P17" s="2" t="s">
        <v>31</v>
      </c>
      <c r="Q17" s="2" t="s">
        <v>31</v>
      </c>
      <c r="R17" s="2" t="s">
        <v>31</v>
      </c>
      <c r="S17" s="32">
        <v>10</v>
      </c>
      <c r="T17" s="2" t="s">
        <v>131</v>
      </c>
      <c r="U17" s="1" t="s">
        <v>31</v>
      </c>
      <c r="V17" s="2" t="s">
        <v>293</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row>
  </sheetData>
  <printOptions gridLines="1" horizontalCentered="1"/>
  <pageMargins left="0.15748031496062992" right="0.1968503937007874" top="0.2755905511811024" bottom="0.2362204724409449" header="0.15748031496062992" footer="0.1574803149606299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sciacovelli</dc:creator>
  <cp:keywords/>
  <dc:description/>
  <cp:lastModifiedBy>STORELLI</cp:lastModifiedBy>
  <cp:lastPrinted>2007-05-25T09:51:41Z</cp:lastPrinted>
  <dcterms:created xsi:type="dcterms:W3CDTF">2005-10-19T08:54:32Z</dcterms:created>
  <dcterms:modified xsi:type="dcterms:W3CDTF">2007-09-12T12:54:26Z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