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Foglio1" sheetId="1" r:id="rId1"/>
    <sheet name="Complessivo" sheetId="2" r:id="rId2"/>
  </sheets>
  <definedNames>
    <definedName name="_xlnm.Print_Area" localSheetId="1">'Complessivo'!$A$1:$T$163</definedName>
    <definedName name="_xlnm.Print_Titles" localSheetId="1">'Complessivo'!$1:$1</definedName>
  </definedNames>
  <calcPr fullCalcOnLoad="1"/>
</workbook>
</file>

<file path=xl/sharedStrings.xml><?xml version="1.0" encoding="utf-8"?>
<sst xmlns="http://schemas.openxmlformats.org/spreadsheetml/2006/main" count="1118" uniqueCount="304">
  <si>
    <t>PROGETTO</t>
  </si>
  <si>
    <t>LICENZE</t>
  </si>
  <si>
    <t>Fornitore</t>
  </si>
  <si>
    <t>Imponibile</t>
  </si>
  <si>
    <t>Iva</t>
  </si>
  <si>
    <t>Totale fattura</t>
  </si>
  <si>
    <t>PERSONALE</t>
  </si>
  <si>
    <t>CONSULENZE</t>
  </si>
  <si>
    <t>SOFTWARE</t>
  </si>
  <si>
    <t>INFRASTRUTTURE</t>
  </si>
  <si>
    <t>SPESE GENERALI</t>
  </si>
  <si>
    <t>Att.</t>
  </si>
  <si>
    <t>Previsto</t>
  </si>
  <si>
    <t>Residuo</t>
  </si>
  <si>
    <t>SAL</t>
  </si>
  <si>
    <t>I</t>
  </si>
  <si>
    <t>Modalità</t>
  </si>
  <si>
    <t>Data Pag</t>
  </si>
  <si>
    <t>Data fatt</t>
  </si>
  <si>
    <t>N. fattura</t>
  </si>
  <si>
    <t>Descr.</t>
  </si>
  <si>
    <t>Costi ammessi</t>
  </si>
  <si>
    <t>Contributo</t>
  </si>
  <si>
    <t>NOLO LEASING AMM</t>
  </si>
  <si>
    <t>Partner</t>
  </si>
  <si>
    <t>Ant.</t>
  </si>
  <si>
    <t>Erogare</t>
  </si>
  <si>
    <t>Spesa</t>
  </si>
  <si>
    <t>Note</t>
  </si>
  <si>
    <t>SAL 1</t>
  </si>
  <si>
    <t>TOT GEN</t>
  </si>
  <si>
    <t>TOT SAL 1</t>
  </si>
  <si>
    <t>TOTALE PROGETTO PREVISTO</t>
  </si>
  <si>
    <t>Avvio PR</t>
  </si>
  <si>
    <t>CONTRIBUTO IVA</t>
  </si>
  <si>
    <t>TOTALE CONTRIBUTO</t>
  </si>
  <si>
    <t>Polizza fideiussoria</t>
  </si>
  <si>
    <t>CIMO 29 - RIEPILOGO SPESE</t>
  </si>
  <si>
    <t>626NET</t>
  </si>
  <si>
    <t>PROFIN SERVICE S.r.l.</t>
  </si>
  <si>
    <t>Assistenza e consulenza relativa alle Fasi A e C</t>
  </si>
  <si>
    <t>CIMO ASMD</t>
  </si>
  <si>
    <t>SAN REMO SPA</t>
  </si>
  <si>
    <t>A.C. 51-02274920 Banca Meridiana</t>
  </si>
  <si>
    <t>CARDIO ON LINE EUROPE SRL</t>
  </si>
  <si>
    <t>Signore Giulia</t>
  </si>
  <si>
    <t>Creazione infrastruttura per piattaforma telematica; Crrazione del centro E-SALUTE</t>
  </si>
  <si>
    <t>DEL VECCHIO &amp; PARTNERS</t>
  </si>
  <si>
    <t>24/04</t>
  </si>
  <si>
    <t>Bonifico</t>
  </si>
  <si>
    <t>23/04</t>
  </si>
  <si>
    <t>Accessori per apparecchi elettromedicali</t>
  </si>
  <si>
    <t>Pile alcaline 9v mod. PROCELL per apparecchi elettromedicali</t>
  </si>
  <si>
    <t>Componenti harware (server, postazioni client, sistema videocomunicazione) per realizzazione piattaforma telematica</t>
  </si>
  <si>
    <t>Acquisizione n. 150 CARDIOVOX P12 elettrocardiografi</t>
  </si>
  <si>
    <t>Acquisizione n. 150 Sfigmomanometri digitali per pressione arteriosa</t>
  </si>
  <si>
    <t>Acquisizione n. 150 Spirometri PEF/FEV
Acquisizione n. 150 Glucotel per rilevazione glicemia</t>
  </si>
  <si>
    <t>FIAB S.p.A.</t>
  </si>
  <si>
    <t>ACCU ITALIA S.p.A.</t>
  </si>
  <si>
    <t>RI.BA.</t>
  </si>
  <si>
    <t xml:space="preserve"> 22/04 </t>
  </si>
  <si>
    <t xml:space="preserve"> 27/04 </t>
  </si>
  <si>
    <t xml:space="preserve"> 07/05 </t>
  </si>
  <si>
    <t xml:space="preserve"> 08/05 </t>
  </si>
  <si>
    <t>Spese per utenza telefonica 0805610336 relativa al perido 01/04/04 - 31/05/04</t>
  </si>
  <si>
    <t>Spese per utenza telefonica 0805610516 relativa al perido 01/04/04 - 31/05/04</t>
  </si>
  <si>
    <t>Spese per utenza telefonica 0805613578 relativa al perido 01/04/04 - 31/05/04</t>
  </si>
  <si>
    <t>Spese per utenza elettrica relativa al perido Maggio-Giugno 2004</t>
  </si>
  <si>
    <t>Spese per utenza elettrica relativa al perido Luglio-Agosto 2004</t>
  </si>
  <si>
    <t>Spese per utenza telefonica 0805613578 relativa al perido 01/06/04 - 31/07/04</t>
  </si>
  <si>
    <t>Spese per utenza telefonica 0805610336 relativa al perido 01/06/04 - 31/07/04</t>
  </si>
  <si>
    <t>Spese per utenza telefonica 0805610516 relativa al perido 01/06/04 - 31/07/04</t>
  </si>
  <si>
    <t>Toner SAMSUNG per stampanti 
mod. ML1510/1710/175</t>
  </si>
  <si>
    <t>Hardware per uffici amministrativi: 
- Stampanti SAMSUNG;
- Stabilizzatori UPS.</t>
  </si>
  <si>
    <t>TELECOM ITALIA S.p.A.</t>
  </si>
  <si>
    <t>8S00590359</t>
  </si>
  <si>
    <t>Addebito conto corrente bancario</t>
  </si>
  <si>
    <t>8S00590313</t>
  </si>
  <si>
    <t>8S00590185</t>
  </si>
  <si>
    <t>ENEL DISTRIBUZIONE S.p.A.</t>
  </si>
  <si>
    <t>8S00797746</t>
  </si>
  <si>
    <t>8S00797844</t>
  </si>
  <si>
    <t>8S00797816</t>
  </si>
  <si>
    <t>ALFA COMPUTER S.r.l.</t>
  </si>
  <si>
    <t>Assegno Bancario n. 0065828668 Banca Meridiana</t>
  </si>
  <si>
    <t>Assegno Bancario n. 0065828669 Banca Meridiana</t>
  </si>
  <si>
    <t>Spese per utenza telefonica 0805613578 relativa al perido 01/08/04 - 30/09/04</t>
  </si>
  <si>
    <t>Spese per utenza telefonica 0805610336 relativa al perido 01/08/04 - 30/09/04</t>
  </si>
  <si>
    <t>Spese per utenza telefonica 0805610516 relativa al perido 01/08/04 - 30/09/04</t>
  </si>
  <si>
    <t>Spese per utenza elettrica relativa al perido Settembre-Ottobre 2004</t>
  </si>
  <si>
    <t>Spese per utenza telefonica 0805610336 relativa al perido 01/10/04 - 30/11/04</t>
  </si>
  <si>
    <t>Spese per utenza telefonica 0805046351 relativa al perido 01/10/04 - 30/11/04</t>
  </si>
  <si>
    <t>Spese per utenza telefonica 0805610516 relativa al perido 01/10/04 - 30/11/04</t>
  </si>
  <si>
    <t>Spese per utenza telefonica 0805613578 relativa al perido 01/10/04 - 30/11/04</t>
  </si>
  <si>
    <t>Spese per utenza elettrica relativa al perido Novembre-Dicembre 2004</t>
  </si>
  <si>
    <t>Spese per utenza telefonica 0805613578 relativa al perido 01/12/04 - 31/01/05</t>
  </si>
  <si>
    <t>8S00998231</t>
  </si>
  <si>
    <t>8S00998326</t>
  </si>
  <si>
    <t>8S00998301</t>
  </si>
  <si>
    <t>8S00081903</t>
  </si>
  <si>
    <t>8S00078911</t>
  </si>
  <si>
    <t>Bollettino Postale</t>
  </si>
  <si>
    <t>8S00081910</t>
  </si>
  <si>
    <t>8S00085207</t>
  </si>
  <si>
    <t>8S00272833</t>
  </si>
  <si>
    <t>Licenze software applicativo cardiologia e monitoraggio MPM; Licenze postazioni; Moduli per gerstione piattaforma telematica</t>
  </si>
  <si>
    <t>45</t>
  </si>
  <si>
    <t>Attività WP0,WP1</t>
  </si>
  <si>
    <t>0</t>
  </si>
  <si>
    <t>Spostato da infrastrutture a spese generali</t>
  </si>
  <si>
    <t>Spese per utenza telefonica 0805610336 relativa al perido 01/12/04 - 31/01/05</t>
  </si>
  <si>
    <t>Spese per utenza telefonica 08013341561 relativa al perido Marzo-Aprile 2005</t>
  </si>
  <si>
    <t>Spese per utenza telefonica 0805610516 relativa al perido 01/12/04 - 31/01/05</t>
  </si>
  <si>
    <t>Spese per utenza telefonica 0805045701 relativa al perido Marzo-Aprile 2005</t>
  </si>
  <si>
    <t>Spese per utenza telefonica 0805046351 relativa al perido 01/12/04 - 31/01/05</t>
  </si>
  <si>
    <t>Hardware per uffici amministrativi: 
- Server HP ML210T;
- Masterizzatore SAMSUNG DVD</t>
  </si>
  <si>
    <t>Spese per utenza elettrica relativa al perido Gennaio-Febbraio 2005</t>
  </si>
  <si>
    <r>
      <t xml:space="preserve">Canone fitto immobile sede segale periodo 01/01/2005 - 01/04/2005 </t>
    </r>
    <r>
      <rPr>
        <i/>
        <sz val="8"/>
        <rFont val="Arial"/>
        <family val="2"/>
      </rPr>
      <t>(Rif. Contratto del 01/01/2005)</t>
    </r>
  </si>
  <si>
    <t>KIABARA S.r.l.</t>
  </si>
  <si>
    <t xml:space="preserve">NICOLA RUTIGLIANO </t>
  </si>
  <si>
    <t>8S00268024</t>
  </si>
  <si>
    <t>8S00273239</t>
  </si>
  <si>
    <t>8S00266159</t>
  </si>
  <si>
    <t>8S00268496</t>
  </si>
  <si>
    <t>8S00268298</t>
  </si>
  <si>
    <t xml:space="preserve"> 2/05 </t>
  </si>
  <si>
    <t xml:space="preserve"> 03/05 </t>
  </si>
  <si>
    <t>Assegno Bancario n. 0066276586 Banca Meridiana</t>
  </si>
  <si>
    <t>Assegno Bancario n. 0066276572 Banca Meridiana</t>
  </si>
  <si>
    <t>Iva ammessa</t>
  </si>
  <si>
    <t>Tot. Costi ammessi</t>
  </si>
  <si>
    <t>Contributo Iva</t>
  </si>
  <si>
    <t>Tot. Contributo</t>
  </si>
  <si>
    <t>TOT SAL 2</t>
  </si>
  <si>
    <t>inizio</t>
  </si>
  <si>
    <t>TOT PROGETTO=</t>
  </si>
  <si>
    <t>fine</t>
  </si>
  <si>
    <t>CONTRIBUTO=</t>
  </si>
  <si>
    <t>CONTRIBUTO IVA=</t>
  </si>
  <si>
    <t>TOT CONTRIBUTO=</t>
  </si>
  <si>
    <t>CONTRIBUTO</t>
  </si>
  <si>
    <t>PREVISTO</t>
  </si>
  <si>
    <t>RESIDUO</t>
  </si>
  <si>
    <t>AMMESSO</t>
  </si>
  <si>
    <t>IVA Ammessa</t>
  </si>
  <si>
    <t>Totale ammesso</t>
  </si>
  <si>
    <t>IVA Contributo</t>
  </si>
  <si>
    <t>Totale Contributo</t>
  </si>
  <si>
    <t>Anticip. corrisposta</t>
  </si>
  <si>
    <t>Liquidazione s.a.l.</t>
  </si>
  <si>
    <t>Totale</t>
  </si>
  <si>
    <t>ATS</t>
  </si>
  <si>
    <t>IVA ESPOSTA</t>
  </si>
  <si>
    <t>Ritenuta d'acconto 4%</t>
  </si>
  <si>
    <t>ANTIMAFIA</t>
  </si>
  <si>
    <t>STATO DELLA DOCUMENTAZIONE TECNICA</t>
  </si>
  <si>
    <t>Relazione S.A.L. Quadrimestrale</t>
  </si>
  <si>
    <t>Rapporti Tecnici</t>
  </si>
  <si>
    <t>P.D.A.</t>
  </si>
  <si>
    <t>NOTE</t>
  </si>
  <si>
    <t>DATE</t>
  </si>
  <si>
    <t>ISTRUTTORI</t>
  </si>
  <si>
    <t>FIRME</t>
  </si>
  <si>
    <t>Michele Divella</t>
  </si>
  <si>
    <t>CIMO  Cod.29</t>
  </si>
  <si>
    <t>PERIODO SAL 1 - 01/04/04-31/03/05</t>
  </si>
  <si>
    <t>progetto di 36 + 6 mesi</t>
  </si>
  <si>
    <t>SAL 1 -  01/04/04-31/03/05</t>
  </si>
  <si>
    <t>II</t>
  </si>
  <si>
    <t>Consulenza relativa alle attività di Analisi dei Fabbisogni informativi:
Þ WP1 - Sotto-attività 1.1;
Þ WP1 - Sotto-attività 1.2;
Þ WP1 - Sotto-attività 1.3.</t>
  </si>
  <si>
    <t>EMMEFFE CONSULTING S.a.s.</t>
  </si>
  <si>
    <t>BONIFICO BANCARIO</t>
  </si>
  <si>
    <t>Assistenza e consulenza relativa al WP0:
Þ Fase B) "Definizione e predisposizione degli atti formali dalla Regione Puglia;
Þ Fase C) "Assistenza e consulenza specislistica necessaria all'attivazione e realizzazione del progetto".</t>
  </si>
  <si>
    <t>Signore Giulia, Rustico Savino</t>
  </si>
  <si>
    <t>BRUNETTI Natale Daniele</t>
  </si>
  <si>
    <t>DIBENEDETTO Antonio</t>
  </si>
  <si>
    <t xml:space="preserve"> ///// </t>
  </si>
  <si>
    <t>LICCESE Maria Rosa</t>
  </si>
  <si>
    <t>MAGISTRO Marcantonio</t>
  </si>
  <si>
    <t>MANCINI Luigi</t>
  </si>
  <si>
    <t>PARISI Carmela</t>
  </si>
  <si>
    <t>PASSANTINO Andrea</t>
  </si>
  <si>
    <t>PELLEGRINO Pier Luigi</t>
  </si>
  <si>
    <t>RICCO Stella Maria</t>
  </si>
  <si>
    <t>SEBASTIANI Michelangelo</t>
  </si>
  <si>
    <t>AB Meridiana</t>
  </si>
  <si>
    <t>Attività di sperimentazione</t>
  </si>
  <si>
    <t>CARDIO ON LINE EUROPE</t>
  </si>
  <si>
    <t>WP1 - Sotto-Attività 1.3
Accessori per apparechi elettronici</t>
  </si>
  <si>
    <t>WP1 - Sotto-Attività 1.3
Acquisizione n. 150 broadcast live video TCP/IP over web (postazione di videocomunicazione periferica USB, dati TCP-IP su linea ridondata)</t>
  </si>
  <si>
    <t xml:space="preserve"> 01/2006 </t>
  </si>
  <si>
    <t>10/02/06-21/06/06</t>
  </si>
  <si>
    <t>Spese per utenza telefonica 199136393 relativa ad Aprile/2005</t>
  </si>
  <si>
    <t>TELECOM ITALIA S.p.a.</t>
  </si>
  <si>
    <t>2TT5009569</t>
  </si>
  <si>
    <t>Spese per utenza telefonica 0805610336 relative al periodo febbraio-marzo 2005</t>
  </si>
  <si>
    <t>Spese per utenza telefonica 08013341561 relative al periodo maggio-giugno 2005</t>
  </si>
  <si>
    <t>8S00449801</t>
  </si>
  <si>
    <t>Spese per utenza telefonica 199136393 relativa ad Maggio/2005</t>
  </si>
  <si>
    <t>2TT5011084</t>
  </si>
  <si>
    <t>Spese per utenza elettrica relativa al perido Marzo-Aprile 2005</t>
  </si>
  <si>
    <t>Canone fitto immobile sede segale periodo 01/04/2005 - 01/06/2005 (Rif. Contratto del 01/01/2005)</t>
  </si>
  <si>
    <t>Assegno Bancario n. 0066279892 Banca Meridiana</t>
  </si>
  <si>
    <t>Spese per utenza telefonica 08013045878 relativa al periodo aprile-agosto 2005</t>
  </si>
  <si>
    <t>8S00655737</t>
  </si>
  <si>
    <t>Spese per utenza telefonica 0805610336 relative al periodo aprile-maggio 2005</t>
  </si>
  <si>
    <t>Spese per utenza telefonica 199136393 relativa ad Luglio/2005</t>
  </si>
  <si>
    <t>2TT5014125</t>
  </si>
  <si>
    <t>Spese per utenza telefonica 199136393 relativa ad Agosto/2005</t>
  </si>
  <si>
    <t>2TT5015641</t>
  </si>
  <si>
    <t>Spese per utenza elettrica relativa al perido Maggio-Giugno 2005</t>
  </si>
  <si>
    <t>Spese per utenza telefonica 0805610336 relative al periodo giugno-luglio 2005</t>
  </si>
  <si>
    <t>Canone fitto immobile sede segale periodo 01/06/2005 - 01/09/2005 (Rif. Contratto del 01/01/2005)</t>
  </si>
  <si>
    <t xml:space="preserve"> 14/05 </t>
  </si>
  <si>
    <t>Assegno Bancario n. 006628544303 Banca Meridiana</t>
  </si>
  <si>
    <t>Spese per utenza telefonica 08013045878 relativa al periodo settembre-ottobre 2005</t>
  </si>
  <si>
    <t>8S00849912</t>
  </si>
  <si>
    <t>Spese per utenza telefonica 199136393 relativa ad Settembre/2005</t>
  </si>
  <si>
    <t>2TT5017152</t>
  </si>
  <si>
    <t>Spese per utenza elettrica relativa al perido luglio-agosto 2005</t>
  </si>
  <si>
    <t>Spese per utenza telefonica 199136393 relativa ad Ottobre/2005</t>
  </si>
  <si>
    <t>2TT5018636</t>
  </si>
  <si>
    <t>Spese per utenza telefonica 08013045878 relativa al periodo novemb.-dicemb. 2005</t>
  </si>
  <si>
    <t>8S01065112</t>
  </si>
  <si>
    <t>Spese per utenza telefonica 0805610336 relative al periodo agosto-settembre 2005</t>
  </si>
  <si>
    <t>Spese per utenza elettrica relativa al perido settembre-ottobre 2005</t>
  </si>
  <si>
    <t>Spese per utenza telefonica 199136393 relativa ad Novembre/2005</t>
  </si>
  <si>
    <t>2TT5020230</t>
  </si>
  <si>
    <t>Spese per utenza telefonica 199136393 relativa ad Dicembre/2005</t>
  </si>
  <si>
    <t>2TT5021707</t>
  </si>
  <si>
    <t>Canone fitto immobile sede segale periodo 01/09/2005 - 01/01/2006 (Rif. Contratto del 01/01/2005)</t>
  </si>
  <si>
    <t xml:space="preserve"> 17/05 </t>
  </si>
  <si>
    <t>Assegno Bancario 
n. 0027611186 
Banca Pop. Pugliese</t>
  </si>
  <si>
    <t>Assegno Bancario n. 006638013112 Banca Meridiana</t>
  </si>
  <si>
    <t>Spese per utenza telefonica 08013045878 relativa al periodo gennaio-febbraio 2006</t>
  </si>
  <si>
    <t>8S00003599</t>
  </si>
  <si>
    <t>Spese per utenza telefonica 0805610336 relative al periodo ottobre-novembre 2005</t>
  </si>
  <si>
    <t>Spese per utenza telefonica 199136393 relativa ad Gennaio/2006</t>
  </si>
  <si>
    <t>2TT5023180</t>
  </si>
  <si>
    <t>Spese per utenza elettrica relativa al perido novembre-dicembre 2005</t>
  </si>
  <si>
    <t>Spese per utenza telefonica 199136393 relativa ad Febbbraio/2006</t>
  </si>
  <si>
    <t>2TT6010987</t>
  </si>
  <si>
    <t>Spese per utenza telefonica 0805610336 relative al periodo marzo-aprile 2006</t>
  </si>
  <si>
    <t>Spese per utenza telefonica 08013045878 relativa al periodo marzo-aprile 2006</t>
  </si>
  <si>
    <t>8S00208725</t>
  </si>
  <si>
    <t>Spese per utenza telefonica 199136393 relativa ad Marzo/2006</t>
  </si>
  <si>
    <t>2TT6012428</t>
  </si>
  <si>
    <t>Spese per utenza elettrica relativa al perido gennaio-febbraio 2006</t>
  </si>
  <si>
    <t>Stampante CANON Laser Shot LBP-5200
Plastificatrice GBG Heatseal H65 A4</t>
  </si>
  <si>
    <t>Assegno Bancario n. 006715144901 Banca Meridiana</t>
  </si>
  <si>
    <t>Spese per utenza telefonica 199136393 relativa ad Aprile/2006</t>
  </si>
  <si>
    <t>2TT6013857</t>
  </si>
  <si>
    <t>Canone fitto immobile sede segale periodo 01/01/2006 - 01/04/2006 (Rif. Contratto del 01/01/2005)</t>
  </si>
  <si>
    <t xml:space="preserve"> 06/06 </t>
  </si>
  <si>
    <t>Assegno Bancario n. 006715295512 Banca Meridiana</t>
  </si>
  <si>
    <t>Spese per utenza telefonica 08013045878 relativa al periodo maggio-giugno 2006</t>
  </si>
  <si>
    <t>8S00443310</t>
  </si>
  <si>
    <t>Spese per utenza telefonica 0805610336 relative al periodo maggio-giugno 2006</t>
  </si>
  <si>
    <t>Spese per utenza telefonica 199136393 relativa ad Maggio/2006</t>
  </si>
  <si>
    <t>2TT6015280</t>
  </si>
  <si>
    <t>Spese per utenza elettrica relativa al perido marzo-aprile 2006</t>
  </si>
  <si>
    <t>Spese per utenza telefonica 199136393 relativa ad Giugno/2006</t>
  </si>
  <si>
    <t>2TT6016693</t>
  </si>
  <si>
    <t>Spese per utenza telefonica 0805610336 relative al periodo luglio-agosto 2006</t>
  </si>
  <si>
    <t>Spese per utenza telefonica 08013045878 relativa al periodo luglio-agosto 2006</t>
  </si>
  <si>
    <t>8S00633919</t>
  </si>
  <si>
    <t>Canone fitto immobile sede segale periodo 01/05/2006 - 01/07/2006 (Rif. Contratto del 01/01/2005)</t>
  </si>
  <si>
    <t xml:space="preserve"> 15/06 </t>
  </si>
  <si>
    <t>Assegno Bancario n. 006715819109 Banca Meridiana</t>
  </si>
  <si>
    <t>Spese per utenza telefonica 199136393 relativa ad Luglio/2006</t>
  </si>
  <si>
    <t>2TT6018122</t>
  </si>
  <si>
    <t>Spese per utenza elettrica relativa al perido maggio-giugno 2006</t>
  </si>
  <si>
    <t>Canone fitto immobile sede segale periodo 01/07/2006 - 01/09/2006 (Rif. Contratto del 01/01/2005)</t>
  </si>
  <si>
    <t xml:space="preserve"> 16/06 </t>
  </si>
  <si>
    <t>Assegno Bancario n. 006715976106 Banca Meridiana</t>
  </si>
  <si>
    <t>Spese per utenza telefonica 199136393 relativa ad Agosto/2006</t>
  </si>
  <si>
    <t>2TT6019539</t>
  </si>
  <si>
    <t>Spese per utenza telefonica 0805610336 relative al periodo settembre-ottobre 2006</t>
  </si>
  <si>
    <t>Spese per utenza telefonica 08013045878 relativa al periodo settembre-ottobre 2006</t>
  </si>
  <si>
    <t>8S00814939</t>
  </si>
  <si>
    <t>Spese per utenza telefonica 199136393 relativa ad Settembre/2006</t>
  </si>
  <si>
    <t>2TT6020954</t>
  </si>
  <si>
    <t>42208058 00016920</t>
  </si>
  <si>
    <t>72026112 0412629</t>
  </si>
  <si>
    <t>4220805 800024740</t>
  </si>
  <si>
    <t>7202611 20412621</t>
  </si>
  <si>
    <t>4220805 800031770</t>
  </si>
  <si>
    <t>72026112 0412622</t>
  </si>
  <si>
    <t>4220805 800040300</t>
  </si>
  <si>
    <t>7202611 20412623</t>
  </si>
  <si>
    <t>4220806 800000180</t>
  </si>
  <si>
    <t>72026112 0412624</t>
  </si>
  <si>
    <t>4220806 800007650</t>
  </si>
  <si>
    <t>72026112 0412625</t>
  </si>
  <si>
    <t>4220806 800015150</t>
  </si>
  <si>
    <t>7202611 20412626</t>
  </si>
  <si>
    <t>4220806 800022390</t>
  </si>
  <si>
    <t>7202611 20412627</t>
  </si>
  <si>
    <t>4220806 800028330</t>
  </si>
  <si>
    <t>Recupero per errata liquidazione su I° sal</t>
  </si>
  <si>
    <t>Manca curriculum del consulente Fabio Mastrolilli</t>
  </si>
  <si>
    <t>SAL 2</t>
  </si>
  <si>
    <t>PERIODO SAL 2 - 01/04/05-30/11/06</t>
  </si>
  <si>
    <t>SAL 2 -  01/04/05-30/11/06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</si>
</sst>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_-* #,##0.00_-;\-* #,##0.00_-;_-* &quot;-&quot;_-;_-@_-"/>
    <numFmt numFmtId="172" formatCode="#,##0.00_ ;\-#,##0.00\ "/>
    <numFmt numFmtId="173" formatCode="mmm\-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0.0"/>
    <numFmt numFmtId="178" formatCode="[$-410]dddd\ d\ mmmm\ yyyy"/>
    <numFmt numFmtId="179" formatCode="dd/mm/yy;@"/>
    <numFmt numFmtId="180" formatCode="h\.mm\.ss"/>
    <numFmt numFmtId="181" formatCode="d/m;@"/>
  </numFmts>
  <fonts count="21">
    <font>
      <sz val="10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61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1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14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justify" wrapText="1"/>
    </xf>
    <xf numFmtId="171" fontId="3" fillId="2" borderId="2" xfId="18" applyNumberFormat="1" applyFont="1" applyFill="1" applyBorder="1" applyAlignment="1">
      <alignment horizontal="right"/>
    </xf>
    <xf numFmtId="171" fontId="3" fillId="0" borderId="2" xfId="18" applyNumberFormat="1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1" fillId="3" borderId="5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8" xfId="0" applyNumberFormat="1" applyFont="1" applyBorder="1" applyAlignment="1" applyProtection="1">
      <alignment horizontal="right"/>
      <protection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1" fillId="3" borderId="12" xfId="0" applyNumberFormat="1" applyFont="1" applyFill="1" applyBorder="1" applyAlignment="1">
      <alignment horizontal="center"/>
    </xf>
    <xf numFmtId="4" fontId="1" fillId="3" borderId="13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" fillId="3" borderId="2" xfId="0" applyNumberFormat="1" applyFont="1" applyFill="1" applyBorder="1" applyAlignment="1">
      <alignment horizontal="center"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4" fontId="1" fillId="0" borderId="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9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5" fillId="0" borderId="15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/>
    </xf>
    <xf numFmtId="4" fontId="9" fillId="0" borderId="6" xfId="0" applyNumberFormat="1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7" xfId="0" applyNumberFormat="1" applyFont="1" applyBorder="1" applyAlignment="1">
      <alignment horizontal="left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quotePrefix="1">
      <alignment horizontal="center" vertical="center"/>
    </xf>
    <xf numFmtId="16" fontId="3" fillId="0" borderId="2" xfId="0" applyNumberFormat="1" applyFont="1" applyBorder="1" applyAlignment="1" quotePrefix="1">
      <alignment horizontal="right" vertical="center" wrapText="1"/>
    </xf>
    <xf numFmtId="1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Border="1" applyAlignment="1" quotePrefix="1">
      <alignment horizontal="right" vertical="center"/>
    </xf>
    <xf numFmtId="171" fontId="3" fillId="2" borderId="2" xfId="18" applyNumberFormat="1" applyFont="1" applyFill="1" applyBorder="1" applyAlignment="1">
      <alignment horizontal="right" vertical="center"/>
    </xf>
    <xf numFmtId="171" fontId="3" fillId="0" borderId="2" xfId="18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43" fontId="3" fillId="0" borderId="2" xfId="17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16" fontId="3" fillId="0" borderId="2" xfId="0" applyNumberFormat="1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left" vertical="center" wrapText="1" shrinkToFit="1"/>
    </xf>
    <xf numFmtId="1" fontId="3" fillId="0" borderId="2" xfId="0" applyNumberFormat="1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 shrinkToFit="1"/>
    </xf>
    <xf numFmtId="0" fontId="3" fillId="0" borderId="21" xfId="0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 shrinkToFit="1"/>
    </xf>
    <xf numFmtId="1" fontId="3" fillId="0" borderId="22" xfId="0" applyNumberFormat="1" applyFont="1" applyBorder="1" applyAlignment="1">
      <alignment horizontal="center" vertical="center" shrinkToFit="1"/>
    </xf>
    <xf numFmtId="14" fontId="3" fillId="0" borderId="22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shrinkToFit="1"/>
    </xf>
    <xf numFmtId="16" fontId="3" fillId="0" borderId="22" xfId="0" applyNumberFormat="1" applyFont="1" applyBorder="1" applyAlignment="1">
      <alignment horizontal="center" vertical="center" wrapText="1"/>
    </xf>
    <xf numFmtId="43" fontId="3" fillId="0" borderId="22" xfId="17" applyFont="1" applyBorder="1" applyAlignment="1">
      <alignment vertical="center" wrapText="1"/>
    </xf>
    <xf numFmtId="9" fontId="9" fillId="0" borderId="0" xfId="0" applyNumberFormat="1" applyFont="1" applyBorder="1" applyAlignment="1">
      <alignment/>
    </xf>
    <xf numFmtId="9" fontId="15" fillId="0" borderId="0" xfId="0" applyNumberFormat="1" applyFont="1" applyBorder="1" applyAlignment="1">
      <alignment horizontal="right"/>
    </xf>
    <xf numFmtId="9" fontId="15" fillId="0" borderId="1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0" fontId="1" fillId="3" borderId="12" xfId="0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9" fillId="4" borderId="2" xfId="0" applyNumberFormat="1" applyFont="1" applyFill="1" applyBorder="1" applyAlignment="1">
      <alignment/>
    </xf>
    <xf numFmtId="4" fontId="9" fillId="4" borderId="5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/>
    </xf>
    <xf numFmtId="4" fontId="5" fillId="4" borderId="2" xfId="0" applyNumberFormat="1" applyFont="1" applyFill="1" applyBorder="1" applyAlignment="1">
      <alignment/>
    </xf>
    <xf numFmtId="4" fontId="7" fillId="4" borderId="2" xfId="0" applyNumberFormat="1" applyFont="1" applyFill="1" applyBorder="1" applyAlignment="1">
      <alignment/>
    </xf>
    <xf numFmtId="0" fontId="8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vertical="center"/>
    </xf>
    <xf numFmtId="4" fontId="3" fillId="4" borderId="2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4" fontId="3" fillId="4" borderId="2" xfId="0" applyNumberFormat="1" applyFont="1" applyFill="1" applyBorder="1" applyAlignment="1">
      <alignment horizontal="right" vertical="center"/>
    </xf>
    <xf numFmtId="4" fontId="3" fillId="4" borderId="2" xfId="0" applyNumberFormat="1" applyFont="1" applyFill="1" applyBorder="1" applyAlignment="1">
      <alignment horizontal="right" vertical="center" wrapText="1"/>
    </xf>
    <xf numFmtId="4" fontId="4" fillId="4" borderId="0" xfId="0" applyNumberFormat="1" applyFont="1" applyFill="1" applyBorder="1" applyAlignment="1">
      <alignment/>
    </xf>
    <xf numFmtId="4" fontId="7" fillId="4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4" fontId="5" fillId="4" borderId="6" xfId="0" applyNumberFormat="1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4" fontId="4" fillId="4" borderId="2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4" fontId="3" fillId="4" borderId="3" xfId="0" applyNumberFormat="1" applyFont="1" applyFill="1" applyBorder="1" applyAlignment="1">
      <alignment horizontal="right" vertical="center"/>
    </xf>
    <xf numFmtId="4" fontId="3" fillId="4" borderId="4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/>
    </xf>
    <xf numFmtId="4" fontId="4" fillId="4" borderId="1" xfId="0" applyNumberFormat="1" applyFont="1" applyFill="1" applyBorder="1" applyAlignment="1" applyProtection="1">
      <alignment horizontal="right"/>
      <protection/>
    </xf>
    <xf numFmtId="4" fontId="5" fillId="4" borderId="5" xfId="0" applyNumberFormat="1" applyFont="1" applyFill="1" applyBorder="1" applyAlignment="1" applyProtection="1">
      <alignment horizontal="right"/>
      <protection/>
    </xf>
    <xf numFmtId="4" fontId="7" fillId="4" borderId="5" xfId="0" applyNumberFormat="1" applyFont="1" applyFill="1" applyBorder="1" applyAlignment="1" applyProtection="1">
      <alignment horizontal="right"/>
      <protection/>
    </xf>
    <xf numFmtId="4" fontId="4" fillId="4" borderId="2" xfId="0" applyNumberFormat="1" applyFont="1" applyFill="1" applyBorder="1" applyAlignment="1" applyProtection="1">
      <alignment horizontal="right"/>
      <protection/>
    </xf>
    <xf numFmtId="4" fontId="5" fillId="4" borderId="2" xfId="0" applyNumberFormat="1" applyFont="1" applyFill="1" applyBorder="1" applyAlignment="1" applyProtection="1">
      <alignment horizontal="right"/>
      <protection/>
    </xf>
    <xf numFmtId="4" fontId="7" fillId="4" borderId="2" xfId="0" applyNumberFormat="1" applyFont="1" applyFill="1" applyBorder="1" applyAlignment="1" applyProtection="1">
      <alignment horizontal="right"/>
      <protection/>
    </xf>
    <xf numFmtId="4" fontId="4" fillId="4" borderId="10" xfId="0" applyNumberFormat="1" applyFont="1" applyFill="1" applyBorder="1" applyAlignment="1" applyProtection="1">
      <alignment horizontal="right"/>
      <protection/>
    </xf>
    <xf numFmtId="170" fontId="3" fillId="4" borderId="2" xfId="0" applyNumberFormat="1" applyFont="1" applyFill="1" applyBorder="1" applyAlignment="1">
      <alignment/>
    </xf>
    <xf numFmtId="171" fontId="3" fillId="4" borderId="2" xfId="18" applyNumberFormat="1" applyFont="1" applyFill="1" applyBorder="1" applyAlignment="1">
      <alignment horizontal="right"/>
    </xf>
    <xf numFmtId="171" fontId="3" fillId="4" borderId="2" xfId="18" applyNumberFormat="1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 wrapText="1"/>
    </xf>
    <xf numFmtId="172" fontId="12" fillId="4" borderId="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4" fontId="17" fillId="0" borderId="21" xfId="0" applyNumberFormat="1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>
      <alignment/>
    </xf>
    <xf numFmtId="0" fontId="17" fillId="0" borderId="13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0" xfId="0" applyFont="1" applyBorder="1" applyAlignment="1">
      <alignment/>
    </xf>
    <xf numFmtId="4" fontId="18" fillId="0" borderId="0" xfId="0" applyNumberFormat="1" applyFont="1" applyBorder="1" applyAlignment="1">
      <alignment/>
    </xf>
    <xf numFmtId="10" fontId="18" fillId="0" borderId="8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10" fontId="18" fillId="0" borderId="11" xfId="0" applyNumberFormat="1" applyFont="1" applyBorder="1" applyAlignment="1">
      <alignment/>
    </xf>
    <xf numFmtId="9" fontId="17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21" xfId="0" applyFont="1" applyBorder="1" applyAlignment="1">
      <alignment/>
    </xf>
    <xf numFmtId="4" fontId="18" fillId="0" borderId="12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18" fillId="0" borderId="13" xfId="0" applyNumberFormat="1" applyFont="1" applyBorder="1" applyAlignment="1">
      <alignment/>
    </xf>
    <xf numFmtId="4" fontId="18" fillId="0" borderId="8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0" fontId="19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0" fontId="17" fillId="0" borderId="0" xfId="0" applyNumberFormat="1" applyFont="1" applyAlignment="1">
      <alignment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4" fontId="3" fillId="0" borderId="0" xfId="0" applyNumberFormat="1" applyFont="1" applyBorder="1" applyAlignment="1">
      <alignment horizontal="right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12" xfId="0" applyNumberFormat="1" applyFont="1" applyBorder="1" applyAlignment="1" applyProtection="1">
      <alignment horizontal="right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9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1" fontId="3" fillId="0" borderId="2" xfId="0" applyNumberFormat="1" applyFont="1" applyBorder="1" applyAlignment="1" quotePrefix="1">
      <alignment horizontal="right" vertical="center" wrapText="1"/>
    </xf>
    <xf numFmtId="0" fontId="16" fillId="0" borderId="0" xfId="0" applyFont="1" applyBorder="1" applyAlignment="1">
      <alignment horizontal="center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left"/>
    </xf>
    <xf numFmtId="0" fontId="18" fillId="0" borderId="4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7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" fontId="1" fillId="0" borderId="21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7" xfId="0" applyNumberFormat="1" applyFont="1" applyBorder="1" applyAlignment="1" applyProtection="1">
      <alignment horizontal="center" vertical="center" wrapText="1"/>
      <protection locked="0"/>
    </xf>
    <xf numFmtId="4" fontId="1" fillId="0" borderId="8" xfId="0" applyNumberFormat="1" applyFont="1" applyBorder="1" applyAlignment="1" applyProtection="1">
      <alignment horizontal="center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7" fillId="0" borderId="9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" fontId="5" fillId="0" borderId="7" xfId="0" applyNumberFormat="1" applyFont="1" applyBorder="1" applyAlignment="1" applyProtection="1">
      <alignment horizontal="right"/>
      <protection/>
    </xf>
    <xf numFmtId="4" fontId="5" fillId="0" borderId="0" xfId="0" applyNumberFormat="1" applyFont="1" applyBorder="1" applyAlignment="1" applyProtection="1">
      <alignment horizontal="right"/>
      <protection/>
    </xf>
    <xf numFmtId="4" fontId="5" fillId="0" borderId="8" xfId="0" applyNumberFormat="1" applyFont="1" applyBorder="1" applyAlignment="1" applyProtection="1">
      <alignment horizontal="right"/>
      <protection/>
    </xf>
    <xf numFmtId="4" fontId="4" fillId="0" borderId="7" xfId="0" applyNumberFormat="1" applyFont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 horizontal="right"/>
      <protection/>
    </xf>
    <xf numFmtId="4" fontId="4" fillId="0" borderId="8" xfId="0" applyNumberFormat="1" applyFont="1" applyBorder="1" applyAlignment="1" applyProtection="1">
      <alignment horizontal="right"/>
      <protection/>
    </xf>
    <xf numFmtId="4" fontId="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workbookViewId="0" topLeftCell="A16">
      <selection activeCell="E38" sqref="E38"/>
    </sheetView>
  </sheetViews>
  <sheetFormatPr defaultColWidth="9.140625" defaultRowHeight="12.75"/>
  <cols>
    <col min="1" max="1" width="9.140625" style="169" customWidth="1"/>
    <col min="2" max="2" width="9.7109375" style="169" customWidth="1"/>
    <col min="3" max="3" width="9.421875" style="169" customWidth="1"/>
    <col min="4" max="4" width="11.140625" style="169" customWidth="1"/>
    <col min="5" max="5" width="10.8515625" style="169" customWidth="1"/>
    <col min="6" max="6" width="10.57421875" style="169" customWidth="1"/>
    <col min="7" max="7" width="10.8515625" style="169" customWidth="1"/>
    <col min="8" max="8" width="8.421875" style="169" customWidth="1"/>
    <col min="9" max="9" width="11.28125" style="169" customWidth="1"/>
    <col min="10" max="10" width="10.140625" style="169" customWidth="1"/>
    <col min="11" max="11" width="10.00390625" style="169" customWidth="1"/>
    <col min="12" max="16384" width="9.140625" style="169" customWidth="1"/>
  </cols>
  <sheetData>
    <row r="2" spans="1:11" ht="12.75">
      <c r="A2" s="222" t="s">
        <v>164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6" spans="1:10" ht="12.75">
      <c r="A6" s="170" t="s">
        <v>0</v>
      </c>
      <c r="B6" s="171"/>
      <c r="C6" s="171"/>
      <c r="D6" s="172" t="s">
        <v>38</v>
      </c>
      <c r="E6" s="173"/>
      <c r="I6" s="169" t="s">
        <v>134</v>
      </c>
      <c r="J6" s="174">
        <v>38077</v>
      </c>
    </row>
    <row r="7" spans="1:10" ht="12.75">
      <c r="A7" s="175" t="s">
        <v>135</v>
      </c>
      <c r="B7" s="176"/>
      <c r="C7" s="176"/>
      <c r="D7" s="177">
        <f>+Complessivo!G2</f>
        <v>1878269</v>
      </c>
      <c r="E7" s="178">
        <f>+Complessivo!H2</f>
        <v>0.7068662768751441</v>
      </c>
      <c r="G7" s="179"/>
      <c r="I7" s="169" t="s">
        <v>136</v>
      </c>
      <c r="J7" s="213">
        <v>39355</v>
      </c>
    </row>
    <row r="8" spans="1:9" ht="12.75">
      <c r="A8" s="175" t="s">
        <v>137</v>
      </c>
      <c r="B8" s="176"/>
      <c r="C8" s="176"/>
      <c r="D8" s="177">
        <f>+Complessivo!G3</f>
        <v>1220874.85</v>
      </c>
      <c r="E8" s="178">
        <f>+Complessivo!H3</f>
        <v>0.7068662768751441</v>
      </c>
      <c r="I8" s="180" t="s">
        <v>166</v>
      </c>
    </row>
    <row r="9" spans="1:5" ht="12.75">
      <c r="A9" s="175" t="s">
        <v>138</v>
      </c>
      <c r="B9" s="176"/>
      <c r="C9" s="176"/>
      <c r="D9" s="177">
        <f>+Complessivo!G4</f>
        <v>235403.87</v>
      </c>
      <c r="E9" s="178">
        <f>+Complessivo!H4</f>
        <v>0</v>
      </c>
    </row>
    <row r="10" spans="1:10" ht="12.75">
      <c r="A10" s="181" t="s">
        <v>139</v>
      </c>
      <c r="B10" s="182"/>
      <c r="C10" s="182"/>
      <c r="D10" s="183">
        <f>+Complessivo!G5</f>
        <v>1456278.7200000002</v>
      </c>
      <c r="E10" s="184">
        <f>+Complessivo!H5</f>
        <v>0.5926030833918935</v>
      </c>
      <c r="I10" s="180" t="s">
        <v>140</v>
      </c>
      <c r="J10" s="185">
        <v>0.65</v>
      </c>
    </row>
    <row r="12" spans="4:6" ht="12.75">
      <c r="D12" s="186" t="s">
        <v>141</v>
      </c>
      <c r="E12" s="186" t="s">
        <v>142</v>
      </c>
      <c r="F12" s="186" t="s">
        <v>143</v>
      </c>
    </row>
    <row r="13" spans="1:6" ht="12.75">
      <c r="A13" s="187" t="s">
        <v>6</v>
      </c>
      <c r="B13" s="171"/>
      <c r="C13" s="171"/>
      <c r="D13" s="188">
        <f>+Complessivo!M7</f>
        <v>67470</v>
      </c>
      <c r="E13" s="190">
        <f>+Complessivo!M10</f>
        <v>19188.480000000003</v>
      </c>
      <c r="F13" s="177">
        <f>+D13-E13</f>
        <v>48281.52</v>
      </c>
    </row>
    <row r="14" spans="1:6" ht="12.75">
      <c r="A14" s="175" t="s">
        <v>7</v>
      </c>
      <c r="B14" s="176"/>
      <c r="C14" s="176"/>
      <c r="D14" s="177">
        <f>+Complessivo!M17</f>
        <v>611858</v>
      </c>
      <c r="E14" s="191">
        <f>+Complessivo!M20</f>
        <v>499566.3</v>
      </c>
      <c r="F14" s="177">
        <f aca="true" t="shared" si="0" ref="F14:F19">+D14-E14</f>
        <v>112291.70000000001</v>
      </c>
    </row>
    <row r="15" spans="1:6" ht="12.75">
      <c r="A15" s="175" t="s">
        <v>1</v>
      </c>
      <c r="B15" s="176"/>
      <c r="C15" s="176"/>
      <c r="D15" s="177">
        <f>+Complessivo!M86</f>
        <v>191980</v>
      </c>
      <c r="E15" s="191">
        <f>+Complessivo!M89</f>
        <v>-21500</v>
      </c>
      <c r="F15" s="177">
        <f t="shared" si="0"/>
        <v>213480</v>
      </c>
    </row>
    <row r="16" spans="1:6" ht="12.75">
      <c r="A16" s="175" t="s">
        <v>8</v>
      </c>
      <c r="B16" s="176"/>
      <c r="C16" s="176"/>
      <c r="D16" s="177">
        <f>+Complessivo!M95</f>
        <v>0</v>
      </c>
      <c r="E16" s="191">
        <f>+Complessivo!M98</f>
        <v>0</v>
      </c>
      <c r="F16" s="177">
        <f t="shared" si="0"/>
        <v>0</v>
      </c>
    </row>
    <row r="17" spans="1:6" ht="12.75">
      <c r="A17" s="175" t="s">
        <v>23</v>
      </c>
      <c r="B17" s="176"/>
      <c r="C17" s="176"/>
      <c r="D17" s="177">
        <f>+Complessivo!M104</f>
        <v>0</v>
      </c>
      <c r="E17" s="191">
        <f>+Complessivo!M107</f>
        <v>0</v>
      </c>
      <c r="F17" s="177">
        <f t="shared" si="0"/>
        <v>0</v>
      </c>
    </row>
    <row r="18" spans="1:6" ht="12.75">
      <c r="A18" s="175" t="s">
        <v>9</v>
      </c>
      <c r="B18" s="176"/>
      <c r="C18" s="176"/>
      <c r="D18" s="177">
        <f>+Complessivo!M113</f>
        <v>917520</v>
      </c>
      <c r="E18" s="191">
        <f>+Complessivo!M116</f>
        <v>-3937.4000000000233</v>
      </c>
      <c r="F18" s="177">
        <f t="shared" si="0"/>
        <v>921457.4</v>
      </c>
    </row>
    <row r="19" spans="1:6" ht="12.75">
      <c r="A19" s="181" t="s">
        <v>10</v>
      </c>
      <c r="B19" s="182"/>
      <c r="C19" s="182"/>
      <c r="D19" s="183">
        <f>+Complessivo!M129</f>
        <v>89441</v>
      </c>
      <c r="E19" s="192">
        <f>+Complessivo!M132</f>
        <v>57266.605</v>
      </c>
      <c r="F19" s="177">
        <f t="shared" si="0"/>
        <v>32174.394999999997</v>
      </c>
    </row>
    <row r="20" spans="4:6" ht="12.75">
      <c r="D20" s="193">
        <f>SUM(D13:D19)</f>
        <v>1878269</v>
      </c>
      <c r="E20" s="193">
        <f>SUM(E13:E19)</f>
        <v>550583.985</v>
      </c>
      <c r="F20" s="193">
        <f>SUM(F13:F19)</f>
        <v>1327685.0150000001</v>
      </c>
    </row>
    <row r="22" spans="4:11" ht="21">
      <c r="D22" s="194" t="s">
        <v>21</v>
      </c>
      <c r="E22" s="194" t="s">
        <v>144</v>
      </c>
      <c r="F22" s="195" t="s">
        <v>145</v>
      </c>
      <c r="G22" s="194" t="s">
        <v>22</v>
      </c>
      <c r="H22" s="194" t="s">
        <v>146</v>
      </c>
      <c r="I22" s="195" t="s">
        <v>147</v>
      </c>
      <c r="J22" s="194" t="s">
        <v>148</v>
      </c>
      <c r="K22" s="194" t="s">
        <v>149</v>
      </c>
    </row>
    <row r="23" spans="1:11" ht="12.75">
      <c r="A23" s="169" t="s">
        <v>150</v>
      </c>
      <c r="D23" s="193">
        <f>+Complessivo!M2</f>
        <v>1327685.0150000001</v>
      </c>
      <c r="E23" s="193">
        <f>+Complessivo!N2</f>
        <v>0</v>
      </c>
      <c r="F23" s="193">
        <f>+Complessivo!O2</f>
        <v>1327685.0150000001</v>
      </c>
      <c r="G23" s="193">
        <f>+Complessivo!P2</f>
        <v>862995.2597500001</v>
      </c>
      <c r="H23" s="193">
        <f>+Complessivo!Q2</f>
        <v>0</v>
      </c>
      <c r="I23" s="193">
        <f>+Complessivo!R2</f>
        <v>862995.2597500001</v>
      </c>
      <c r="J23" s="193">
        <f>+Complessivo!S2</f>
        <v>323623.22240624996</v>
      </c>
      <c r="K23" s="193">
        <f>+Complessivo!T2</f>
        <v>539372.03734375</v>
      </c>
    </row>
    <row r="24" spans="1:12" ht="12.75">
      <c r="A24" s="179" t="s">
        <v>167</v>
      </c>
      <c r="B24" s="179"/>
      <c r="D24" s="193">
        <f>+Complessivo!M3</f>
        <v>937159.3400000001</v>
      </c>
      <c r="E24" s="193">
        <f>+Complessivo!N3</f>
        <v>6000</v>
      </c>
      <c r="F24" s="193">
        <f>+Complessivo!O3</f>
        <v>943159.3400000001</v>
      </c>
      <c r="G24" s="193">
        <f>+Complessivo!P3</f>
        <v>609153.571</v>
      </c>
      <c r="H24" s="193">
        <f>+Complessivo!Q3</f>
        <v>3900</v>
      </c>
      <c r="I24" s="193">
        <f>+Complessivo!R3</f>
        <v>613053.571</v>
      </c>
      <c r="J24" s="193">
        <f>+Complessivo!S3</f>
        <v>229895.08912499997</v>
      </c>
      <c r="K24" s="193">
        <f>+Complessivo!T3</f>
        <v>383158.48187500006</v>
      </c>
      <c r="L24" s="179"/>
    </row>
    <row r="25" spans="1:12" ht="12.75">
      <c r="A25" s="179" t="s">
        <v>303</v>
      </c>
      <c r="B25" s="193"/>
      <c r="D25" s="193">
        <f>+Complessivo!M4</f>
        <v>390525.67499999993</v>
      </c>
      <c r="E25" s="193">
        <f>+Complessivo!N4</f>
        <v>-6000</v>
      </c>
      <c r="F25" s="196">
        <f>+Complessivo!O4</f>
        <v>384525.67499999993</v>
      </c>
      <c r="G25" s="193">
        <f>+Complessivo!P4</f>
        <v>253841.68875000006</v>
      </c>
      <c r="H25" s="193">
        <f>+Complessivo!Q4</f>
        <v>-3900</v>
      </c>
      <c r="I25" s="196">
        <f>+Complessivo!R4</f>
        <v>249941.68875000006</v>
      </c>
      <c r="J25" s="193">
        <f>+Complessivo!S4</f>
        <v>93728.13328125002</v>
      </c>
      <c r="K25" s="196">
        <f>+Complessivo!T4</f>
        <v>156213.55546875</v>
      </c>
      <c r="L25" s="179"/>
    </row>
    <row r="26" spans="1:12" ht="12.75">
      <c r="A26" s="179"/>
      <c r="B26" s="193"/>
      <c r="D26" s="193"/>
      <c r="E26" s="193"/>
      <c r="F26" s="193"/>
      <c r="G26" s="193"/>
      <c r="H26" s="193"/>
      <c r="I26" s="193"/>
      <c r="J26" s="193"/>
      <c r="K26" s="193"/>
      <c r="L26" s="179"/>
    </row>
    <row r="27" spans="1:12" ht="12.75">
      <c r="A27" s="179"/>
      <c r="B27" s="193"/>
      <c r="D27" s="193"/>
      <c r="E27" s="193"/>
      <c r="F27" s="196"/>
      <c r="G27" s="193"/>
      <c r="H27" s="193"/>
      <c r="I27" s="196"/>
      <c r="J27" s="193"/>
      <c r="K27" s="196"/>
      <c r="L27" s="179"/>
    </row>
    <row r="28" ht="12.75">
      <c r="E28" s="197"/>
    </row>
    <row r="29" ht="12.75">
      <c r="E29" s="197"/>
    </row>
    <row r="30" spans="1:11" ht="38.25">
      <c r="A30" s="223" t="s">
        <v>151</v>
      </c>
      <c r="B30" s="224"/>
      <c r="C30" s="224"/>
      <c r="D30" s="224"/>
      <c r="E30" s="224"/>
      <c r="F30" s="224"/>
      <c r="G30" s="224"/>
      <c r="H30" s="225"/>
      <c r="I30" s="198" t="s">
        <v>152</v>
      </c>
      <c r="J30" s="198" t="s">
        <v>153</v>
      </c>
      <c r="K30" s="199" t="s">
        <v>154</v>
      </c>
    </row>
    <row r="31" spans="1:11" ht="12.75">
      <c r="A31" s="176" t="s">
        <v>41</v>
      </c>
      <c r="B31" s="176"/>
      <c r="C31" s="176"/>
      <c r="D31" s="176"/>
      <c r="E31" s="176"/>
      <c r="F31" s="176"/>
      <c r="G31" s="176"/>
      <c r="H31" s="176"/>
      <c r="I31" s="149"/>
      <c r="J31" s="226"/>
      <c r="K31" s="176"/>
    </row>
    <row r="32" spans="1:11" ht="12.75">
      <c r="A32" s="176" t="s">
        <v>44</v>
      </c>
      <c r="B32" s="176"/>
      <c r="C32" s="176"/>
      <c r="D32" s="176"/>
      <c r="E32" s="176"/>
      <c r="F32" s="176"/>
      <c r="G32" s="176"/>
      <c r="H32" s="176"/>
      <c r="I32" s="149"/>
      <c r="J32" s="227"/>
      <c r="K32" s="176"/>
    </row>
    <row r="33" spans="1:11" ht="12.75">
      <c r="A33" s="176"/>
      <c r="B33" s="176"/>
      <c r="C33" s="176"/>
      <c r="D33" s="176"/>
      <c r="E33" s="176"/>
      <c r="F33" s="176"/>
      <c r="G33" s="176"/>
      <c r="H33" s="176"/>
      <c r="I33" s="149"/>
      <c r="J33" s="227"/>
      <c r="K33" s="176"/>
    </row>
    <row r="34" spans="1:11" ht="12.75">
      <c r="A34" s="176"/>
      <c r="B34" s="176"/>
      <c r="C34" s="176"/>
      <c r="D34" s="176"/>
      <c r="E34" s="176"/>
      <c r="F34" s="176"/>
      <c r="G34" s="176"/>
      <c r="H34" s="176"/>
      <c r="I34" s="149"/>
      <c r="J34" s="227"/>
      <c r="K34" s="176"/>
    </row>
    <row r="35" spans="1:11" ht="12.75">
      <c r="A35" s="176"/>
      <c r="B35" s="176"/>
      <c r="C35" s="176"/>
      <c r="D35" s="176"/>
      <c r="E35" s="176"/>
      <c r="F35" s="176"/>
      <c r="G35" s="176"/>
      <c r="H35" s="176"/>
      <c r="I35" s="149"/>
      <c r="J35" s="227"/>
      <c r="K35" s="176"/>
    </row>
    <row r="36" spans="1:11" ht="12.75">
      <c r="A36" s="176"/>
      <c r="B36" s="176"/>
      <c r="C36" s="176"/>
      <c r="D36" s="176"/>
      <c r="E36" s="176"/>
      <c r="F36" s="176"/>
      <c r="G36" s="176"/>
      <c r="H36" s="176"/>
      <c r="I36" s="149"/>
      <c r="J36" s="227"/>
      <c r="K36" s="176"/>
    </row>
    <row r="37" spans="1:11" ht="12.75">
      <c r="A37" s="176"/>
      <c r="B37" s="176"/>
      <c r="C37" s="176"/>
      <c r="D37" s="176"/>
      <c r="E37" s="176"/>
      <c r="F37" s="176"/>
      <c r="G37" s="176"/>
      <c r="H37" s="176"/>
      <c r="I37" s="149"/>
      <c r="J37" s="227"/>
      <c r="K37" s="176"/>
    </row>
    <row r="38" spans="1:11" ht="12.75">
      <c r="A38" s="176"/>
      <c r="B38" s="176"/>
      <c r="C38" s="176"/>
      <c r="D38" s="176"/>
      <c r="E38" s="176"/>
      <c r="F38" s="176"/>
      <c r="G38" s="176"/>
      <c r="H38" s="176"/>
      <c r="I38" s="149"/>
      <c r="J38" s="227"/>
      <c r="K38" s="176"/>
    </row>
    <row r="39" ht="12.75">
      <c r="E39" s="197"/>
    </row>
    <row r="40" spans="1:11" ht="12.75">
      <c r="A40" s="228" t="s">
        <v>155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</row>
    <row r="43" spans="1:11" ht="23.25" customHeight="1">
      <c r="A43" s="229" t="s">
        <v>156</v>
      </c>
      <c r="B43" s="229"/>
      <c r="C43" s="229"/>
      <c r="D43" s="229"/>
      <c r="E43" s="229"/>
      <c r="F43" s="229"/>
      <c r="G43" s="230"/>
      <c r="H43" s="231"/>
      <c r="I43" s="231"/>
      <c r="J43" s="231"/>
      <c r="K43" s="232"/>
    </row>
    <row r="44" spans="1:11" ht="25.5" customHeight="1">
      <c r="A44" s="229" t="s">
        <v>157</v>
      </c>
      <c r="B44" s="229"/>
      <c r="C44" s="229"/>
      <c r="D44" s="229"/>
      <c r="E44" s="229"/>
      <c r="F44" s="229"/>
      <c r="G44" s="233"/>
      <c r="H44" s="233"/>
      <c r="I44" s="233"/>
      <c r="J44" s="233"/>
      <c r="K44" s="233"/>
    </row>
    <row r="45" spans="1:11" ht="23.25" customHeight="1">
      <c r="A45" s="229" t="s">
        <v>158</v>
      </c>
      <c r="B45" s="229"/>
      <c r="C45" s="229"/>
      <c r="D45" s="229"/>
      <c r="E45" s="229"/>
      <c r="F45" s="229"/>
      <c r="G45" s="223"/>
      <c r="H45" s="224"/>
      <c r="I45" s="224"/>
      <c r="J45" s="224"/>
      <c r="K45" s="225"/>
    </row>
    <row r="46" ht="26.25" customHeight="1">
      <c r="A46" s="169" t="s">
        <v>159</v>
      </c>
    </row>
    <row r="47" spans="1:11" ht="12.75">
      <c r="A47" s="182"/>
      <c r="B47" s="182"/>
      <c r="C47" s="182"/>
      <c r="D47" s="182"/>
      <c r="E47" s="182"/>
      <c r="F47" s="182"/>
      <c r="G47" s="182"/>
      <c r="H47" s="182"/>
      <c r="I47" s="182"/>
      <c r="J47" s="182"/>
      <c r="K47" s="182"/>
    </row>
    <row r="48" spans="1:11" ht="24.7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ht="24.75" customHeight="1">
      <c r="A49" s="182"/>
      <c r="B49" s="182"/>
      <c r="C49" s="182"/>
      <c r="D49" s="182"/>
      <c r="E49" s="182"/>
      <c r="F49" s="182"/>
      <c r="G49" s="182"/>
      <c r="H49" s="182"/>
      <c r="I49" s="182"/>
      <c r="J49" s="182"/>
      <c r="K49" s="182"/>
    </row>
    <row r="50" spans="1:11" ht="24.75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</row>
    <row r="51" spans="1:11" ht="24.75" customHeight="1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</row>
    <row r="52" spans="1:11" ht="12.75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</row>
    <row r="53" spans="1:11" ht="12.75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</row>
    <row r="54" spans="1:11" ht="12.75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</row>
    <row r="56" spans="1:9" ht="12.75">
      <c r="A56" s="233" t="s">
        <v>160</v>
      </c>
      <c r="B56" s="233"/>
      <c r="C56" s="233"/>
      <c r="D56" s="233" t="s">
        <v>161</v>
      </c>
      <c r="E56" s="233"/>
      <c r="F56" s="233"/>
      <c r="G56" s="233" t="s">
        <v>162</v>
      </c>
      <c r="H56" s="233"/>
      <c r="I56" s="233"/>
    </row>
    <row r="57" spans="1:9" ht="23.25" customHeight="1">
      <c r="A57" s="233"/>
      <c r="B57" s="233"/>
      <c r="C57" s="233"/>
      <c r="D57" s="223" t="s">
        <v>163</v>
      </c>
      <c r="E57" s="224"/>
      <c r="F57" s="225"/>
      <c r="G57" s="233"/>
      <c r="H57" s="233"/>
      <c r="I57" s="233"/>
    </row>
    <row r="58" spans="1:9" ht="23.25" customHeight="1">
      <c r="A58" s="233"/>
      <c r="B58" s="233"/>
      <c r="C58" s="233"/>
      <c r="D58" s="233"/>
      <c r="E58" s="233"/>
      <c r="F58" s="233"/>
      <c r="G58" s="233"/>
      <c r="H58" s="233"/>
      <c r="I58" s="233"/>
    </row>
    <row r="59" spans="1:9" ht="23.25" customHeight="1">
      <c r="A59" s="233"/>
      <c r="B59" s="233"/>
      <c r="C59" s="233"/>
      <c r="D59" s="233"/>
      <c r="E59" s="233"/>
      <c r="F59" s="233"/>
      <c r="G59" s="233"/>
      <c r="H59" s="233"/>
      <c r="I59" s="233"/>
    </row>
  </sheetData>
  <mergeCells count="22">
    <mergeCell ref="A59:C59"/>
    <mergeCell ref="D59:F59"/>
    <mergeCell ref="G59:I59"/>
    <mergeCell ref="A57:C57"/>
    <mergeCell ref="D57:F57"/>
    <mergeCell ref="G57:I57"/>
    <mergeCell ref="A58:C58"/>
    <mergeCell ref="D58:F58"/>
    <mergeCell ref="G58:I58"/>
    <mergeCell ref="A45:F45"/>
    <mergeCell ref="G45:K45"/>
    <mergeCell ref="A56:C56"/>
    <mergeCell ref="D56:F56"/>
    <mergeCell ref="G56:I56"/>
    <mergeCell ref="A43:F43"/>
    <mergeCell ref="G43:K43"/>
    <mergeCell ref="A44:F44"/>
    <mergeCell ref="G44:K44"/>
    <mergeCell ref="A2:K2"/>
    <mergeCell ref="A30:H30"/>
    <mergeCell ref="J31:J38"/>
    <mergeCell ref="A40:K40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showGridLines="0" showZeros="0" tabSelected="1" zoomScale="80" zoomScaleNormal="80" zoomScaleSheetLayoutView="8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3" sqref="E23"/>
    </sheetView>
  </sheetViews>
  <sheetFormatPr defaultColWidth="9.140625" defaultRowHeight="12.75"/>
  <cols>
    <col min="1" max="1" width="3.421875" style="1" customWidth="1"/>
    <col min="2" max="2" width="4.28125" style="64" customWidth="1"/>
    <col min="3" max="3" width="11.8515625" style="2" customWidth="1"/>
    <col min="4" max="4" width="22.421875" style="2" customWidth="1"/>
    <col min="5" max="5" width="14.140625" style="2" customWidth="1"/>
    <col min="6" max="6" width="11.421875" style="2" customWidth="1"/>
    <col min="7" max="7" width="12.8515625" style="2" customWidth="1"/>
    <col min="8" max="8" width="11.00390625" style="2" customWidth="1"/>
    <col min="9" max="10" width="10.421875" style="2" customWidth="1"/>
    <col min="11" max="11" width="11.57421875" style="2" customWidth="1"/>
    <col min="12" max="12" width="11.28125" style="144" customWidth="1"/>
    <col min="13" max="13" width="12.140625" style="2" customWidth="1"/>
    <col min="14" max="14" width="11.28125" style="2" customWidth="1"/>
    <col min="15" max="15" width="12.57421875" style="144" customWidth="1"/>
    <col min="16" max="17" width="10.8515625" style="2" customWidth="1"/>
    <col min="18" max="18" width="10.8515625" style="144" customWidth="1"/>
    <col min="19" max="19" width="11.140625" style="2" customWidth="1"/>
    <col min="20" max="20" width="12.7109375" style="29" customWidth="1"/>
    <col min="21" max="21" width="14.140625" style="2" customWidth="1"/>
    <col min="22" max="16384" width="9.140625" style="2" customWidth="1"/>
  </cols>
  <sheetData>
    <row r="1" spans="1:20" s="1" customFormat="1" ht="15.75">
      <c r="A1" s="210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2"/>
    </row>
    <row r="2" spans="1:20" ht="11.25">
      <c r="A2" s="251"/>
      <c r="B2" s="252"/>
      <c r="C2" s="78" t="s">
        <v>0</v>
      </c>
      <c r="D2" s="67" t="s">
        <v>38</v>
      </c>
      <c r="E2" s="67" t="s">
        <v>32</v>
      </c>
      <c r="F2" s="68"/>
      <c r="G2" s="69">
        <f>M7+M17+M86+M95+M104+M113+M129</f>
        <v>1878269</v>
      </c>
      <c r="H2" s="127">
        <f>+O2/G2</f>
        <v>0.7068662768751441</v>
      </c>
      <c r="I2" s="77" t="s">
        <v>33</v>
      </c>
      <c r="J2" s="76">
        <v>38107</v>
      </c>
      <c r="K2" s="75"/>
      <c r="L2" s="156" t="s">
        <v>30</v>
      </c>
      <c r="M2" s="63">
        <f>SUM(M3:M4)</f>
        <v>1327685.0150000001</v>
      </c>
      <c r="N2" s="63">
        <f>SUM(N3:N4)</f>
        <v>0</v>
      </c>
      <c r="O2" s="135">
        <f>+N2+M2</f>
        <v>1327685.0150000001</v>
      </c>
      <c r="P2" s="63">
        <f>SUM(P3:P4)</f>
        <v>862995.2597500001</v>
      </c>
      <c r="Q2" s="63">
        <f>SUM(Q3:Q4)</f>
        <v>0</v>
      </c>
      <c r="R2" s="135">
        <f>+Q2+P2</f>
        <v>862995.2597500001</v>
      </c>
      <c r="S2" s="63">
        <f>SUM(S3:S4)</f>
        <v>323623.22240624996</v>
      </c>
      <c r="T2" s="63">
        <f>SUM(T3:T4)</f>
        <v>539372.03734375</v>
      </c>
    </row>
    <row r="3" spans="1:21" s="32" customFormat="1" ht="11.25">
      <c r="A3" s="253"/>
      <c r="B3" s="254"/>
      <c r="C3" s="38" t="s">
        <v>165</v>
      </c>
      <c r="D3" s="39"/>
      <c r="E3" s="40" t="s">
        <v>140</v>
      </c>
      <c r="F3" s="41"/>
      <c r="G3" s="73">
        <v>1220874.85</v>
      </c>
      <c r="H3" s="126">
        <f>+P2/G3</f>
        <v>0.7068662768751441</v>
      </c>
      <c r="I3" s="32">
        <v>0</v>
      </c>
      <c r="J3" s="72"/>
      <c r="K3" s="75"/>
      <c r="L3" s="156" t="s">
        <v>31</v>
      </c>
      <c r="M3" s="63">
        <f>M8+M18+M87+M96+M105+M114+M130</f>
        <v>937159.3400000001</v>
      </c>
      <c r="N3" s="63">
        <f>N8+N18+N87+N96+N105+N114+N130</f>
        <v>6000</v>
      </c>
      <c r="O3" s="135">
        <f>+N3+M3</f>
        <v>943159.3400000001</v>
      </c>
      <c r="P3" s="63">
        <f>P8+P18+P87+P96+P105+P114+P130</f>
        <v>609153.571</v>
      </c>
      <c r="Q3" s="63">
        <f>Q8+Q18+Q87+Q96+Q105+Q114+Q130</f>
        <v>3900</v>
      </c>
      <c r="R3" s="135">
        <f>+Q3+P3</f>
        <v>613053.571</v>
      </c>
      <c r="S3" s="63">
        <f>S8+S18+S87+S96+S105+S114+S130</f>
        <v>229895.08912499997</v>
      </c>
      <c r="T3" s="63">
        <f>T8+T18+T87+T96+T105+T114+T130</f>
        <v>383158.48187500006</v>
      </c>
      <c r="U3" s="219">
        <v>383158.48</v>
      </c>
    </row>
    <row r="4" spans="1:21" s="32" customFormat="1" ht="11.25">
      <c r="A4" s="253"/>
      <c r="B4" s="254"/>
      <c r="C4" s="38" t="s">
        <v>302</v>
      </c>
      <c r="D4" s="39"/>
      <c r="E4" s="40" t="s">
        <v>34</v>
      </c>
      <c r="F4" s="41"/>
      <c r="G4" s="73">
        <v>235403.87</v>
      </c>
      <c r="H4" s="126">
        <f>+Q2/G4</f>
        <v>0</v>
      </c>
      <c r="J4" s="74"/>
      <c r="K4" s="75"/>
      <c r="L4" s="156" t="s">
        <v>133</v>
      </c>
      <c r="M4" s="63">
        <f>M9+M19+M88+M97+M106+M115+M131</f>
        <v>390525.67499999993</v>
      </c>
      <c r="N4" s="63">
        <f>N9+N19+N88+N97+N106+N115+N131</f>
        <v>-6000</v>
      </c>
      <c r="O4" s="135">
        <f>+N4+M4</f>
        <v>384525.67499999993</v>
      </c>
      <c r="P4" s="63">
        <f>P9+P19+P88+P97+P106+P115+P131</f>
        <v>253841.68875000006</v>
      </c>
      <c r="Q4" s="63">
        <f>Q9+Q19+Q88+Q97+Q106+Q115+Q131</f>
        <v>-3900</v>
      </c>
      <c r="R4" s="135">
        <f>+Q4+P4</f>
        <v>249941.68875000006</v>
      </c>
      <c r="S4" s="63">
        <f>S9+S19+S88+S97+S106+S115+S131</f>
        <v>93728.13328125002</v>
      </c>
      <c r="T4" s="63">
        <f>T9+T19+T88+T97+T106+T115+T131</f>
        <v>156213.55546875</v>
      </c>
      <c r="U4" s="31"/>
    </row>
    <row r="5" spans="1:21" s="32" customFormat="1" ht="11.25" customHeight="1">
      <c r="A5" s="255"/>
      <c r="B5" s="256"/>
      <c r="C5" s="39"/>
      <c r="D5" s="39"/>
      <c r="E5" s="40" t="s">
        <v>35</v>
      </c>
      <c r="F5" s="41"/>
      <c r="G5" s="73">
        <f>SUM(G3:G4)</f>
        <v>1456278.7200000002</v>
      </c>
      <c r="H5" s="125">
        <f>+R2/G5</f>
        <v>0.5926030833918935</v>
      </c>
      <c r="L5" s="156"/>
      <c r="M5" s="70"/>
      <c r="N5" s="70"/>
      <c r="O5" s="136"/>
      <c r="P5" s="70"/>
      <c r="Q5" s="70"/>
      <c r="R5" s="136"/>
      <c r="S5" s="70"/>
      <c r="T5" s="71"/>
      <c r="U5" s="31"/>
    </row>
    <row r="6" spans="1:21" ht="11.25">
      <c r="A6" s="241" t="s">
        <v>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3"/>
      <c r="M6" s="27" t="s">
        <v>27</v>
      </c>
      <c r="N6" s="27"/>
      <c r="O6" s="137"/>
      <c r="P6" s="27" t="s">
        <v>22</v>
      </c>
      <c r="Q6" s="27"/>
      <c r="R6" s="137"/>
      <c r="S6" s="34" t="s">
        <v>25</v>
      </c>
      <c r="T6" s="35" t="s">
        <v>26</v>
      </c>
      <c r="U6" s="30"/>
    </row>
    <row r="7" spans="1:21" s="1" customFormat="1" ht="11.25">
      <c r="A7" s="200"/>
      <c r="B7" s="201"/>
      <c r="C7" s="56"/>
      <c r="D7" s="43"/>
      <c r="E7" s="43"/>
      <c r="F7" s="43"/>
      <c r="G7" s="43"/>
      <c r="H7" s="43"/>
      <c r="I7" s="43"/>
      <c r="J7" s="43"/>
      <c r="K7" s="57"/>
      <c r="L7" s="157" t="s">
        <v>12</v>
      </c>
      <c r="M7" s="3">
        <v>67470</v>
      </c>
      <c r="N7" s="3"/>
      <c r="O7" s="138"/>
      <c r="P7" s="3">
        <f>M7*0.65</f>
        <v>43855.5</v>
      </c>
      <c r="Q7" s="128"/>
      <c r="R7" s="147"/>
      <c r="U7" s="28"/>
    </row>
    <row r="8" spans="1:21" s="1" customFormat="1" ht="11.25">
      <c r="A8" s="200"/>
      <c r="B8" s="201"/>
      <c r="C8" s="45"/>
      <c r="D8" s="44"/>
      <c r="E8" s="44"/>
      <c r="F8" s="44"/>
      <c r="G8" s="44"/>
      <c r="H8" s="44"/>
      <c r="I8" s="44"/>
      <c r="J8" s="44"/>
      <c r="K8" s="220">
        <f>SUM(K12:K13)</f>
        <v>0</v>
      </c>
      <c r="L8" s="161" t="s">
        <v>29</v>
      </c>
      <c r="M8" s="4">
        <f>+M12</f>
        <v>16779.12</v>
      </c>
      <c r="N8" s="4"/>
      <c r="O8" s="139">
        <f>+N8+M8</f>
        <v>16779.12</v>
      </c>
      <c r="P8" s="4">
        <f>+P12</f>
        <v>10906.428</v>
      </c>
      <c r="Q8" s="4"/>
      <c r="R8" s="139">
        <f>+Q8+P8</f>
        <v>10906.428</v>
      </c>
      <c r="S8" s="5">
        <f>R8*0.375</f>
        <v>4089.9105</v>
      </c>
      <c r="T8" s="5">
        <f>R8-S8</f>
        <v>6816.5175</v>
      </c>
      <c r="U8" s="33"/>
    </row>
    <row r="9" spans="1:21" s="1" customFormat="1" ht="11.25">
      <c r="A9" s="200"/>
      <c r="B9" s="201"/>
      <c r="C9" s="45"/>
      <c r="D9" s="44"/>
      <c r="E9" s="44"/>
      <c r="F9" s="44"/>
      <c r="G9" s="44"/>
      <c r="H9" s="44"/>
      <c r="I9" s="44"/>
      <c r="J9" s="44"/>
      <c r="K9" s="46"/>
      <c r="L9" s="161" t="s">
        <v>301</v>
      </c>
      <c r="M9" s="4">
        <f>+M13</f>
        <v>31502.4</v>
      </c>
      <c r="N9" s="4"/>
      <c r="O9" s="139">
        <f>+N9+M9</f>
        <v>31502.4</v>
      </c>
      <c r="P9" s="4">
        <f>+P13</f>
        <v>20476.56</v>
      </c>
      <c r="Q9" s="4"/>
      <c r="R9" s="139">
        <f>+Q9+P9</f>
        <v>20476.56</v>
      </c>
      <c r="S9" s="5">
        <f>R9*0.375</f>
        <v>7678.710000000001</v>
      </c>
      <c r="T9" s="5">
        <f>R9-S9</f>
        <v>12797.85</v>
      </c>
      <c r="U9" s="33"/>
    </row>
    <row r="10" spans="1:21" s="1" customFormat="1" ht="11.25">
      <c r="A10" s="202"/>
      <c r="B10" s="203"/>
      <c r="C10" s="47"/>
      <c r="D10" s="48"/>
      <c r="E10" s="48"/>
      <c r="F10" s="48"/>
      <c r="G10" s="48"/>
      <c r="H10" s="48"/>
      <c r="I10" s="48"/>
      <c r="J10" s="48"/>
      <c r="K10" s="49"/>
      <c r="L10" s="159" t="s">
        <v>13</v>
      </c>
      <c r="M10" s="6">
        <f>M7-M8-M9</f>
        <v>19188.480000000003</v>
      </c>
      <c r="N10" s="6"/>
      <c r="O10" s="140"/>
      <c r="P10" s="6">
        <f>P7-P8-P9</f>
        <v>12472.511999999999</v>
      </c>
      <c r="Q10" s="129"/>
      <c r="R10" s="148"/>
      <c r="S10" s="37"/>
      <c r="T10" s="37"/>
      <c r="U10" s="28"/>
    </row>
    <row r="11" spans="1:21" ht="32.25" customHeight="1">
      <c r="A11" s="7" t="s">
        <v>14</v>
      </c>
      <c r="B11" s="7" t="s">
        <v>11</v>
      </c>
      <c r="C11" s="36" t="s">
        <v>24</v>
      </c>
      <c r="D11" s="36" t="s">
        <v>20</v>
      </c>
      <c r="E11" s="42" t="s">
        <v>2</v>
      </c>
      <c r="F11" s="36" t="s">
        <v>19</v>
      </c>
      <c r="G11" s="36" t="s">
        <v>18</v>
      </c>
      <c r="H11" s="42" t="s">
        <v>17</v>
      </c>
      <c r="I11" s="42" t="s">
        <v>16</v>
      </c>
      <c r="J11" s="36" t="s">
        <v>3</v>
      </c>
      <c r="K11" s="36" t="s">
        <v>4</v>
      </c>
      <c r="L11" s="141" t="s">
        <v>5</v>
      </c>
      <c r="M11" s="7" t="s">
        <v>21</v>
      </c>
      <c r="N11" s="7" t="s">
        <v>129</v>
      </c>
      <c r="O11" s="141" t="s">
        <v>130</v>
      </c>
      <c r="P11" s="7" t="s">
        <v>22</v>
      </c>
      <c r="Q11" s="7" t="s">
        <v>131</v>
      </c>
      <c r="R11" s="141" t="s">
        <v>132</v>
      </c>
      <c r="S11" s="206" t="s">
        <v>28</v>
      </c>
      <c r="T11" s="206"/>
      <c r="U11" s="29"/>
    </row>
    <row r="12" spans="1:20" s="88" customFormat="1" ht="36" customHeight="1">
      <c r="A12" s="81" t="s">
        <v>15</v>
      </c>
      <c r="B12" s="82">
        <v>0.1</v>
      </c>
      <c r="C12" s="83" t="s">
        <v>44</v>
      </c>
      <c r="D12" s="83" t="s">
        <v>107</v>
      </c>
      <c r="E12" s="83" t="s">
        <v>45</v>
      </c>
      <c r="F12" s="84"/>
      <c r="G12" s="85"/>
      <c r="H12" s="85"/>
      <c r="I12" s="85"/>
      <c r="J12" s="86">
        <v>16779.12</v>
      </c>
      <c r="K12" s="86">
        <v>0</v>
      </c>
      <c r="L12" s="142">
        <f>SUM(J12:K12)</f>
        <v>16779.12</v>
      </c>
      <c r="M12" s="86">
        <f>SUM(K12:L12)</f>
        <v>16779.12</v>
      </c>
      <c r="N12" s="86"/>
      <c r="O12" s="142">
        <f>+N12+M12</f>
        <v>16779.12</v>
      </c>
      <c r="P12" s="86">
        <f>M12*0.65</f>
        <v>10906.428</v>
      </c>
      <c r="Q12" s="86"/>
      <c r="R12" s="142">
        <f>+Q12+P12</f>
        <v>10906.428</v>
      </c>
      <c r="S12" s="234"/>
      <c r="T12" s="234"/>
    </row>
    <row r="13" spans="1:21" ht="33.75">
      <c r="A13" s="61" t="s">
        <v>168</v>
      </c>
      <c r="B13" s="8"/>
      <c r="C13" s="83" t="s">
        <v>44</v>
      </c>
      <c r="D13" s="14"/>
      <c r="E13" s="83" t="s">
        <v>173</v>
      </c>
      <c r="F13" s="9"/>
      <c r="G13" s="10"/>
      <c r="H13" s="11"/>
      <c r="I13" s="11"/>
      <c r="J13" s="12">
        <v>31502.4</v>
      </c>
      <c r="K13" s="12"/>
      <c r="L13" s="143">
        <f>SUM(J13:K13)</f>
        <v>31502.4</v>
      </c>
      <c r="M13" s="12">
        <f>13.89*608+13.98*346+16.1*576+14.43*620</f>
        <v>31502.4</v>
      </c>
      <c r="N13" s="12"/>
      <c r="O13" s="143">
        <f>+N13+M13</f>
        <v>31502.4</v>
      </c>
      <c r="P13" s="12">
        <f>M13*0.65</f>
        <v>20476.56</v>
      </c>
      <c r="Q13" s="12"/>
      <c r="R13" s="143">
        <f>+Q13+P13</f>
        <v>20476.56</v>
      </c>
      <c r="S13" s="208"/>
      <c r="T13" s="208"/>
      <c r="U13" s="29"/>
    </row>
    <row r="14" spans="1:21" ht="11.25">
      <c r="A14" s="61"/>
      <c r="B14" s="8"/>
      <c r="C14" s="14"/>
      <c r="D14" s="14"/>
      <c r="E14" s="9"/>
      <c r="F14" s="9"/>
      <c r="G14" s="10"/>
      <c r="H14" s="11"/>
      <c r="I14" s="11"/>
      <c r="J14" s="12"/>
      <c r="K14" s="12"/>
      <c r="L14" s="143"/>
      <c r="M14" s="12"/>
      <c r="N14" s="12"/>
      <c r="O14" s="143"/>
      <c r="P14" s="12">
        <f>M14*0.65</f>
        <v>0</v>
      </c>
      <c r="Q14" s="12"/>
      <c r="R14" s="143"/>
      <c r="S14" s="189"/>
      <c r="T14" s="189"/>
      <c r="U14" s="29"/>
    </row>
    <row r="15" ht="11.25">
      <c r="U15" s="29"/>
    </row>
    <row r="16" spans="1:21" ht="11.25">
      <c r="A16" s="244" t="s">
        <v>7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6"/>
      <c r="M16" s="27" t="s">
        <v>27</v>
      </c>
      <c r="N16" s="27"/>
      <c r="O16" s="137"/>
      <c r="P16" s="27" t="s">
        <v>22</v>
      </c>
      <c r="Q16" s="27"/>
      <c r="R16" s="137"/>
      <c r="S16" s="34" t="s">
        <v>25</v>
      </c>
      <c r="T16" s="35" t="s">
        <v>26</v>
      </c>
      <c r="U16" s="29"/>
    </row>
    <row r="17" spans="1:22" ht="11.25">
      <c r="A17" s="247"/>
      <c r="B17" s="248"/>
      <c r="C17" s="216"/>
      <c r="D17" s="217"/>
      <c r="E17" s="217"/>
      <c r="F17" s="217"/>
      <c r="G17" s="217"/>
      <c r="H17" s="217"/>
      <c r="I17" s="217"/>
      <c r="J17" s="217"/>
      <c r="K17" s="218"/>
      <c r="L17" s="160" t="s">
        <v>12</v>
      </c>
      <c r="M17" s="3">
        <v>611858</v>
      </c>
      <c r="N17" s="3"/>
      <c r="O17" s="138"/>
      <c r="P17" s="3">
        <f>M17*0.65</f>
        <v>397707.7</v>
      </c>
      <c r="Q17" s="128"/>
      <c r="R17" s="147"/>
      <c r="S17" s="52"/>
      <c r="T17" s="52"/>
      <c r="U17" s="29"/>
      <c r="V17" s="29"/>
    </row>
    <row r="18" spans="1:22" ht="11.25">
      <c r="A18" s="249"/>
      <c r="B18" s="250"/>
      <c r="C18" s="264"/>
      <c r="D18" s="265"/>
      <c r="E18" s="265"/>
      <c r="F18" s="265"/>
      <c r="G18" s="265"/>
      <c r="H18" s="265"/>
      <c r="I18" s="265"/>
      <c r="J18" s="265"/>
      <c r="K18" s="266"/>
      <c r="L18" s="161" t="s">
        <v>29</v>
      </c>
      <c r="M18" s="4">
        <f>SUM(M22:M23)</f>
        <v>41830</v>
      </c>
      <c r="N18" s="4">
        <f>SUM(N22:N23)</f>
        <v>6000</v>
      </c>
      <c r="O18" s="139">
        <f>+N18+M18</f>
        <v>47830</v>
      </c>
      <c r="P18" s="4">
        <f>SUM(P22:P23)</f>
        <v>27189.5</v>
      </c>
      <c r="Q18" s="4">
        <f>SUM(Q22:Q23)</f>
        <v>3900</v>
      </c>
      <c r="R18" s="150">
        <f>+Q18+P18</f>
        <v>31089.5</v>
      </c>
      <c r="S18" s="5">
        <f>R18*0.375</f>
        <v>11658.5625</v>
      </c>
      <c r="T18" s="5">
        <f>R18-S18</f>
        <v>19430.9375</v>
      </c>
      <c r="U18" s="29"/>
      <c r="V18" s="29"/>
    </row>
    <row r="19" spans="1:22" ht="11.25">
      <c r="A19" s="249"/>
      <c r="B19" s="250"/>
      <c r="C19" s="45"/>
      <c r="D19" s="44"/>
      <c r="E19" s="44"/>
      <c r="F19" s="65"/>
      <c r="G19" s="66"/>
      <c r="H19" s="44"/>
      <c r="I19" s="44"/>
      <c r="J19" s="44"/>
      <c r="K19" s="46"/>
      <c r="L19" s="161" t="s">
        <v>301</v>
      </c>
      <c r="M19" s="4">
        <f>SUM(M24:M82)</f>
        <v>70461.70000000001</v>
      </c>
      <c r="N19" s="4">
        <f>SUM(N24:N82)</f>
        <v>-6000</v>
      </c>
      <c r="O19" s="139">
        <f>+N19+M19</f>
        <v>64461.70000000001</v>
      </c>
      <c r="P19" s="4">
        <f>SUM(P24:P82)</f>
        <v>45800.105000000025</v>
      </c>
      <c r="Q19" s="4">
        <f>SUM(Q24:Q82)</f>
        <v>-3900</v>
      </c>
      <c r="R19" s="139">
        <f>+Q19+P19</f>
        <v>41900.105000000025</v>
      </c>
      <c r="S19" s="5">
        <f>R19*0.375</f>
        <v>15712.53937500001</v>
      </c>
      <c r="T19" s="5">
        <f>R19-S19</f>
        <v>26187.565625000017</v>
      </c>
      <c r="U19" s="29"/>
      <c r="V19" s="29"/>
    </row>
    <row r="20" spans="1:22" ht="11.25">
      <c r="A20" s="214"/>
      <c r="B20" s="215"/>
      <c r="C20" s="257"/>
      <c r="D20" s="258"/>
      <c r="E20" s="258"/>
      <c r="F20" s="258"/>
      <c r="G20" s="258"/>
      <c r="H20" s="258"/>
      <c r="I20" s="258"/>
      <c r="J20" s="258"/>
      <c r="K20" s="259"/>
      <c r="L20" s="162" t="s">
        <v>13</v>
      </c>
      <c r="M20" s="6">
        <f>M17-M18-M19</f>
        <v>499566.3</v>
      </c>
      <c r="N20" s="6"/>
      <c r="O20" s="140"/>
      <c r="P20" s="6">
        <f>P17-P18</f>
        <v>370518.2</v>
      </c>
      <c r="Q20" s="129"/>
      <c r="R20" s="148"/>
      <c r="S20" s="37"/>
      <c r="T20" s="1"/>
      <c r="U20" s="29"/>
      <c r="V20" s="29"/>
    </row>
    <row r="21" spans="1:21" ht="27.75" customHeight="1">
      <c r="A21" s="7" t="s">
        <v>14</v>
      </c>
      <c r="B21" s="7" t="s">
        <v>11</v>
      </c>
      <c r="C21" s="36" t="s">
        <v>24</v>
      </c>
      <c r="D21" s="36" t="s">
        <v>20</v>
      </c>
      <c r="E21" s="42" t="s">
        <v>2</v>
      </c>
      <c r="F21" s="36" t="s">
        <v>19</v>
      </c>
      <c r="G21" s="36" t="s">
        <v>18</v>
      </c>
      <c r="H21" s="42" t="s">
        <v>17</v>
      </c>
      <c r="I21" s="42" t="s">
        <v>16</v>
      </c>
      <c r="J21" s="36" t="s">
        <v>3</v>
      </c>
      <c r="K21" s="36" t="s">
        <v>4</v>
      </c>
      <c r="L21" s="141" t="s">
        <v>5</v>
      </c>
      <c r="M21" s="7" t="s">
        <v>21</v>
      </c>
      <c r="N21" s="7" t="s">
        <v>129</v>
      </c>
      <c r="O21" s="141" t="s">
        <v>130</v>
      </c>
      <c r="P21" s="7" t="s">
        <v>22</v>
      </c>
      <c r="Q21" s="7" t="s">
        <v>131</v>
      </c>
      <c r="R21" s="141" t="s">
        <v>132</v>
      </c>
      <c r="S21" s="206" t="s">
        <v>28</v>
      </c>
      <c r="T21" s="206"/>
      <c r="U21" s="29"/>
    </row>
    <row r="22" spans="1:20" s="88" customFormat="1" ht="33.75" customHeight="1">
      <c r="A22" s="81" t="s">
        <v>15</v>
      </c>
      <c r="B22" s="89" t="s">
        <v>108</v>
      </c>
      <c r="C22" s="83" t="s">
        <v>41</v>
      </c>
      <c r="D22" s="83" t="s">
        <v>40</v>
      </c>
      <c r="E22" s="83" t="s">
        <v>39</v>
      </c>
      <c r="F22" s="90" t="s">
        <v>106</v>
      </c>
      <c r="G22" s="85">
        <v>38335</v>
      </c>
      <c r="H22" s="91">
        <v>38342</v>
      </c>
      <c r="I22" s="91" t="s">
        <v>49</v>
      </c>
      <c r="J22" s="86">
        <v>30000</v>
      </c>
      <c r="K22" s="86">
        <f>+J22*0.2</f>
        <v>6000</v>
      </c>
      <c r="L22" s="142">
        <f>SUM(J22:K22)</f>
        <v>36000</v>
      </c>
      <c r="M22" s="86">
        <v>30000</v>
      </c>
      <c r="N22" s="86">
        <f>+M22*0.2</f>
        <v>6000</v>
      </c>
      <c r="O22" s="142">
        <f aca="true" t="shared" si="0" ref="O22:O32">+N22+M22</f>
        <v>36000</v>
      </c>
      <c r="P22" s="86">
        <f>M22*0.65</f>
        <v>19500</v>
      </c>
      <c r="Q22" s="86">
        <f>N22*0.65</f>
        <v>3900</v>
      </c>
      <c r="R22" s="142">
        <f>+Q22+P22</f>
        <v>23400</v>
      </c>
      <c r="S22" s="234"/>
      <c r="T22" s="234"/>
    </row>
    <row r="23" spans="1:20" s="88" customFormat="1" ht="48.75" customHeight="1">
      <c r="A23" s="81" t="s">
        <v>15</v>
      </c>
      <c r="B23" s="82"/>
      <c r="C23" s="83" t="s">
        <v>44</v>
      </c>
      <c r="D23" s="83" t="s">
        <v>46</v>
      </c>
      <c r="E23" s="83" t="s">
        <v>47</v>
      </c>
      <c r="F23" s="90" t="s">
        <v>48</v>
      </c>
      <c r="G23" s="85">
        <v>38262</v>
      </c>
      <c r="H23" s="91">
        <v>38342</v>
      </c>
      <c r="I23" s="91" t="s">
        <v>49</v>
      </c>
      <c r="J23" s="86">
        <v>11830</v>
      </c>
      <c r="K23" s="86">
        <f>+J23*0.2</f>
        <v>2366</v>
      </c>
      <c r="L23" s="142">
        <f>SUM(J23:K23)</f>
        <v>14196</v>
      </c>
      <c r="M23" s="92">
        <f>227.5*52</f>
        <v>11830</v>
      </c>
      <c r="N23" s="92"/>
      <c r="O23" s="142">
        <f t="shared" si="0"/>
        <v>11830</v>
      </c>
      <c r="P23" s="92">
        <f>M23*0.65</f>
        <v>7689.5</v>
      </c>
      <c r="Q23" s="92"/>
      <c r="R23" s="142">
        <f>+Q23+P23</f>
        <v>7689.5</v>
      </c>
      <c r="S23" s="234"/>
      <c r="T23" s="234"/>
    </row>
    <row r="24" spans="1:20" s="88" customFormat="1" ht="67.5">
      <c r="A24" s="81" t="s">
        <v>168</v>
      </c>
      <c r="B24" s="82"/>
      <c r="C24" s="83" t="s">
        <v>41</v>
      </c>
      <c r="D24" s="83" t="s">
        <v>169</v>
      </c>
      <c r="E24" s="83" t="s">
        <v>170</v>
      </c>
      <c r="F24" s="221">
        <v>19</v>
      </c>
      <c r="G24" s="85">
        <v>38631</v>
      </c>
      <c r="H24" s="91">
        <v>38635</v>
      </c>
      <c r="I24" s="91" t="s">
        <v>171</v>
      </c>
      <c r="J24" s="86">
        <v>24840</v>
      </c>
      <c r="K24" s="86">
        <v>4968</v>
      </c>
      <c r="L24" s="142">
        <v>29808</v>
      </c>
      <c r="M24" s="92">
        <f>138*180</f>
        <v>24840</v>
      </c>
      <c r="N24" s="92"/>
      <c r="O24" s="142">
        <f t="shared" si="0"/>
        <v>24840</v>
      </c>
      <c r="P24" s="92">
        <f>M24*0.65</f>
        <v>16146</v>
      </c>
      <c r="Q24" s="92"/>
      <c r="R24" s="142">
        <f>+Q24+P24</f>
        <v>16146</v>
      </c>
      <c r="S24" s="234" t="s">
        <v>300</v>
      </c>
      <c r="T24" s="234"/>
    </row>
    <row r="25" spans="1:20" s="88" customFormat="1" ht="24.75" customHeight="1">
      <c r="A25" s="81" t="s">
        <v>168</v>
      </c>
      <c r="B25" s="82"/>
      <c r="C25" s="83" t="s">
        <v>41</v>
      </c>
      <c r="D25" s="83" t="s">
        <v>40</v>
      </c>
      <c r="E25" s="83" t="s">
        <v>39</v>
      </c>
      <c r="F25" s="90" t="s">
        <v>106</v>
      </c>
      <c r="G25" s="85">
        <v>38335</v>
      </c>
      <c r="H25" s="91">
        <v>38342</v>
      </c>
      <c r="I25" s="91" t="s">
        <v>49</v>
      </c>
      <c r="J25" s="86"/>
      <c r="K25" s="86"/>
      <c r="L25" s="142"/>
      <c r="M25" s="92"/>
      <c r="N25" s="92">
        <v>-6000</v>
      </c>
      <c r="O25" s="142">
        <f t="shared" si="0"/>
        <v>-6000</v>
      </c>
      <c r="P25" s="86">
        <f>M25*0.65</f>
        <v>0</v>
      </c>
      <c r="Q25" s="86">
        <f>N25*0.65</f>
        <v>-3900</v>
      </c>
      <c r="R25" s="142">
        <f>+Q25+P25</f>
        <v>-3900</v>
      </c>
      <c r="S25" s="234" t="s">
        <v>299</v>
      </c>
      <c r="T25" s="234"/>
    </row>
    <row r="26" spans="1:20" s="88" customFormat="1" ht="101.25">
      <c r="A26" s="81" t="s">
        <v>168</v>
      </c>
      <c r="B26" s="82"/>
      <c r="C26" s="83" t="s">
        <v>41</v>
      </c>
      <c r="D26" s="83" t="s">
        <v>172</v>
      </c>
      <c r="E26" s="83" t="s">
        <v>39</v>
      </c>
      <c r="F26" s="90">
        <v>41</v>
      </c>
      <c r="G26" s="85">
        <v>38632</v>
      </c>
      <c r="H26" s="91">
        <v>38635</v>
      </c>
      <c r="I26" s="91" t="s">
        <v>171</v>
      </c>
      <c r="J26" s="86">
        <v>25000</v>
      </c>
      <c r="K26" s="86">
        <v>5000</v>
      </c>
      <c r="L26" s="142">
        <v>30000</v>
      </c>
      <c r="M26" s="92">
        <f>44*350+64*150</f>
        <v>25000</v>
      </c>
      <c r="N26" s="92"/>
      <c r="O26" s="142">
        <f t="shared" si="0"/>
        <v>25000</v>
      </c>
      <c r="P26" s="92">
        <f>M26*0.65</f>
        <v>16250</v>
      </c>
      <c r="Q26" s="92"/>
      <c r="R26" s="142">
        <f>+Q26+P26</f>
        <v>16250</v>
      </c>
      <c r="S26" s="234"/>
      <c r="T26" s="234"/>
    </row>
    <row r="27" spans="1:20" s="88" customFormat="1" ht="22.5">
      <c r="A27" s="81" t="s">
        <v>168</v>
      </c>
      <c r="B27" s="82">
        <v>2.3</v>
      </c>
      <c r="C27" s="83" t="s">
        <v>187</v>
      </c>
      <c r="D27" s="83" t="s">
        <v>186</v>
      </c>
      <c r="E27" s="83" t="s">
        <v>174</v>
      </c>
      <c r="F27" s="221">
        <v>15</v>
      </c>
      <c r="G27" s="85">
        <v>38709</v>
      </c>
      <c r="H27" s="91">
        <v>38709</v>
      </c>
      <c r="I27" s="91" t="s">
        <v>185</v>
      </c>
      <c r="J27" s="86">
        <v>1000</v>
      </c>
      <c r="K27" s="86"/>
      <c r="L27" s="142">
        <v>1000</v>
      </c>
      <c r="M27" s="92">
        <v>499.92</v>
      </c>
      <c r="N27" s="92"/>
      <c r="O27" s="142">
        <f t="shared" si="0"/>
        <v>499.92</v>
      </c>
      <c r="P27" s="92">
        <f aca="true" t="shared" si="1" ref="P27:P32">M27*0.65</f>
        <v>324.94800000000004</v>
      </c>
      <c r="Q27" s="92"/>
      <c r="R27" s="142">
        <f aca="true" t="shared" si="2" ref="R27:R32">+Q27+P27</f>
        <v>324.94800000000004</v>
      </c>
      <c r="S27" s="234"/>
      <c r="T27" s="234"/>
    </row>
    <row r="28" spans="1:20" s="88" customFormat="1" ht="22.5">
      <c r="A28" s="81" t="s">
        <v>168</v>
      </c>
      <c r="B28" s="82">
        <v>2.3</v>
      </c>
      <c r="C28" s="83" t="s">
        <v>187</v>
      </c>
      <c r="D28" s="83" t="s">
        <v>186</v>
      </c>
      <c r="E28" s="83" t="s">
        <v>174</v>
      </c>
      <c r="F28" s="221">
        <v>2</v>
      </c>
      <c r="G28" s="85">
        <v>38776</v>
      </c>
      <c r="H28" s="91">
        <v>38776</v>
      </c>
      <c r="I28" s="91" t="s">
        <v>185</v>
      </c>
      <c r="J28" s="86">
        <v>1250</v>
      </c>
      <c r="K28" s="86"/>
      <c r="L28" s="142">
        <v>1250</v>
      </c>
      <c r="M28" s="92">
        <v>499.92</v>
      </c>
      <c r="N28" s="92"/>
      <c r="O28" s="142">
        <f t="shared" si="0"/>
        <v>499.92</v>
      </c>
      <c r="P28" s="92">
        <f t="shared" si="1"/>
        <v>324.94800000000004</v>
      </c>
      <c r="Q28" s="92"/>
      <c r="R28" s="142">
        <f t="shared" si="2"/>
        <v>324.94800000000004</v>
      </c>
      <c r="S28" s="234"/>
      <c r="T28" s="234"/>
    </row>
    <row r="29" spans="1:20" s="88" customFormat="1" ht="22.5">
      <c r="A29" s="81" t="s">
        <v>168</v>
      </c>
      <c r="B29" s="82">
        <v>2.3</v>
      </c>
      <c r="C29" s="83" t="s">
        <v>187</v>
      </c>
      <c r="D29" s="83" t="s">
        <v>186</v>
      </c>
      <c r="E29" s="83" t="s">
        <v>174</v>
      </c>
      <c r="F29" s="221">
        <v>4</v>
      </c>
      <c r="G29" s="85">
        <v>38804</v>
      </c>
      <c r="H29" s="91">
        <v>38804</v>
      </c>
      <c r="I29" s="91" t="s">
        <v>185</v>
      </c>
      <c r="J29" s="86">
        <v>500</v>
      </c>
      <c r="K29" s="86"/>
      <c r="L29" s="142">
        <v>500</v>
      </c>
      <c r="M29" s="92">
        <v>374.94</v>
      </c>
      <c r="N29" s="92"/>
      <c r="O29" s="142">
        <f t="shared" si="0"/>
        <v>374.94</v>
      </c>
      <c r="P29" s="92">
        <f t="shared" si="1"/>
        <v>243.711</v>
      </c>
      <c r="Q29" s="92"/>
      <c r="R29" s="142">
        <f t="shared" si="2"/>
        <v>243.711</v>
      </c>
      <c r="S29" s="234"/>
      <c r="T29" s="234"/>
    </row>
    <row r="30" spans="1:20" s="88" customFormat="1" ht="22.5">
      <c r="A30" s="81" t="s">
        <v>168</v>
      </c>
      <c r="B30" s="82">
        <v>2.3</v>
      </c>
      <c r="C30" s="83" t="s">
        <v>187</v>
      </c>
      <c r="D30" s="83" t="s">
        <v>186</v>
      </c>
      <c r="E30" s="83" t="s">
        <v>174</v>
      </c>
      <c r="F30" s="221">
        <v>6</v>
      </c>
      <c r="G30" s="85">
        <v>38834</v>
      </c>
      <c r="H30" s="91">
        <v>38803</v>
      </c>
      <c r="I30" s="91" t="s">
        <v>185</v>
      </c>
      <c r="J30" s="86">
        <v>1281.48</v>
      </c>
      <c r="K30" s="86"/>
      <c r="L30" s="142">
        <v>1281.48</v>
      </c>
      <c r="M30" s="92">
        <v>499.92</v>
      </c>
      <c r="N30" s="92"/>
      <c r="O30" s="142">
        <f t="shared" si="0"/>
        <v>499.92</v>
      </c>
      <c r="P30" s="92">
        <f t="shared" si="1"/>
        <v>324.94800000000004</v>
      </c>
      <c r="Q30" s="92"/>
      <c r="R30" s="142">
        <f t="shared" si="2"/>
        <v>324.94800000000004</v>
      </c>
      <c r="S30" s="234"/>
      <c r="T30" s="234"/>
    </row>
    <row r="31" spans="1:20" s="88" customFormat="1" ht="22.5">
      <c r="A31" s="81" t="s">
        <v>168</v>
      </c>
      <c r="B31" s="82">
        <v>2.3</v>
      </c>
      <c r="C31" s="83" t="s">
        <v>187</v>
      </c>
      <c r="D31" s="83" t="s">
        <v>186</v>
      </c>
      <c r="E31" s="83" t="s">
        <v>174</v>
      </c>
      <c r="F31" s="221">
        <v>8</v>
      </c>
      <c r="G31" s="85">
        <v>38868</v>
      </c>
      <c r="H31" s="91">
        <v>38868</v>
      </c>
      <c r="I31" s="91" t="s">
        <v>185</v>
      </c>
      <c r="J31" s="86">
        <v>885</v>
      </c>
      <c r="K31" s="86"/>
      <c r="L31" s="142">
        <v>885</v>
      </c>
      <c r="M31" s="92">
        <v>249.96</v>
      </c>
      <c r="N31" s="92"/>
      <c r="O31" s="142">
        <f t="shared" si="0"/>
        <v>249.96</v>
      </c>
      <c r="P31" s="92">
        <f t="shared" si="1"/>
        <v>162.47400000000002</v>
      </c>
      <c r="Q31" s="92"/>
      <c r="R31" s="142">
        <f t="shared" si="2"/>
        <v>162.47400000000002</v>
      </c>
      <c r="S31" s="234"/>
      <c r="T31" s="234"/>
    </row>
    <row r="32" spans="1:20" s="88" customFormat="1" ht="22.5">
      <c r="A32" s="81" t="s">
        <v>168</v>
      </c>
      <c r="B32" s="82">
        <v>2.3</v>
      </c>
      <c r="C32" s="83" t="s">
        <v>187</v>
      </c>
      <c r="D32" s="83" t="s">
        <v>186</v>
      </c>
      <c r="E32" s="83" t="s">
        <v>174</v>
      </c>
      <c r="F32" s="221">
        <v>9</v>
      </c>
      <c r="G32" s="85">
        <v>38920</v>
      </c>
      <c r="H32" s="91">
        <v>38920</v>
      </c>
      <c r="I32" s="91" t="s">
        <v>185</v>
      </c>
      <c r="J32" s="86">
        <v>740</v>
      </c>
      <c r="K32" s="86"/>
      <c r="L32" s="142">
        <v>740</v>
      </c>
      <c r="M32" s="92">
        <v>249.96</v>
      </c>
      <c r="N32" s="92"/>
      <c r="O32" s="142">
        <f t="shared" si="0"/>
        <v>249.96</v>
      </c>
      <c r="P32" s="92">
        <f t="shared" si="1"/>
        <v>162.47400000000002</v>
      </c>
      <c r="Q32" s="92"/>
      <c r="R32" s="142">
        <f t="shared" si="2"/>
        <v>162.47400000000002</v>
      </c>
      <c r="S32" s="234"/>
      <c r="T32" s="234"/>
    </row>
    <row r="33" spans="1:20" s="88" customFormat="1" ht="22.5">
      <c r="A33" s="81" t="s">
        <v>168</v>
      </c>
      <c r="B33" s="82">
        <v>2.3</v>
      </c>
      <c r="C33" s="83" t="s">
        <v>187</v>
      </c>
      <c r="D33" s="83" t="s">
        <v>186</v>
      </c>
      <c r="E33" s="83" t="s">
        <v>175</v>
      </c>
      <c r="F33" s="221" t="s">
        <v>176</v>
      </c>
      <c r="G33" s="85">
        <v>38720</v>
      </c>
      <c r="H33" s="91">
        <v>38720</v>
      </c>
      <c r="I33" s="91" t="s">
        <v>185</v>
      </c>
      <c r="J33" s="86">
        <v>1041.5</v>
      </c>
      <c r="K33" s="86"/>
      <c r="L33" s="142">
        <v>833.3</v>
      </c>
      <c r="M33" s="92">
        <v>499.92</v>
      </c>
      <c r="N33" s="92"/>
      <c r="O33" s="142">
        <f aca="true" t="shared" si="3" ref="O33:O40">+N33+M33</f>
        <v>499.92</v>
      </c>
      <c r="P33" s="92">
        <f aca="true" t="shared" si="4" ref="P33:P40">M33*0.65</f>
        <v>324.94800000000004</v>
      </c>
      <c r="Q33" s="92"/>
      <c r="R33" s="142">
        <f aca="true" t="shared" si="5" ref="R33:R40">+Q33+P33</f>
        <v>324.94800000000004</v>
      </c>
      <c r="S33" s="234"/>
      <c r="T33" s="234"/>
    </row>
    <row r="34" spans="1:20" s="88" customFormat="1" ht="22.5">
      <c r="A34" s="81" t="s">
        <v>168</v>
      </c>
      <c r="B34" s="82">
        <v>2.3</v>
      </c>
      <c r="C34" s="83" t="s">
        <v>187</v>
      </c>
      <c r="D34" s="83" t="s">
        <v>186</v>
      </c>
      <c r="E34" s="83" t="s">
        <v>175</v>
      </c>
      <c r="F34" s="221" t="s">
        <v>176</v>
      </c>
      <c r="G34" s="85">
        <v>38749</v>
      </c>
      <c r="H34" s="91">
        <v>38749</v>
      </c>
      <c r="I34" s="91" t="s">
        <v>185</v>
      </c>
      <c r="J34" s="86">
        <v>1625</v>
      </c>
      <c r="K34" s="86"/>
      <c r="L34" s="142">
        <v>1300</v>
      </c>
      <c r="M34" s="92">
        <v>1124.82</v>
      </c>
      <c r="N34" s="92"/>
      <c r="O34" s="142">
        <f t="shared" si="3"/>
        <v>1124.82</v>
      </c>
      <c r="P34" s="92">
        <f t="shared" si="4"/>
        <v>731.133</v>
      </c>
      <c r="Q34" s="92"/>
      <c r="R34" s="142">
        <f t="shared" si="5"/>
        <v>731.133</v>
      </c>
      <c r="S34" s="234"/>
      <c r="T34" s="234"/>
    </row>
    <row r="35" spans="1:20" s="88" customFormat="1" ht="22.5">
      <c r="A35" s="81" t="s">
        <v>168</v>
      </c>
      <c r="B35" s="82">
        <v>2.3</v>
      </c>
      <c r="C35" s="83" t="s">
        <v>187</v>
      </c>
      <c r="D35" s="83" t="s">
        <v>186</v>
      </c>
      <c r="E35" s="83" t="s">
        <v>175</v>
      </c>
      <c r="F35" s="221" t="s">
        <v>176</v>
      </c>
      <c r="G35" s="85">
        <v>38777</v>
      </c>
      <c r="H35" s="91">
        <v>38777</v>
      </c>
      <c r="I35" s="91" t="s">
        <v>185</v>
      </c>
      <c r="J35" s="86">
        <v>1250</v>
      </c>
      <c r="K35" s="86"/>
      <c r="L35" s="142">
        <v>1000</v>
      </c>
      <c r="M35" s="92">
        <v>499.92</v>
      </c>
      <c r="N35" s="92"/>
      <c r="O35" s="142">
        <f t="shared" si="3"/>
        <v>499.92</v>
      </c>
      <c r="P35" s="92">
        <f t="shared" si="4"/>
        <v>324.94800000000004</v>
      </c>
      <c r="Q35" s="92"/>
      <c r="R35" s="142">
        <f t="shared" si="5"/>
        <v>324.94800000000004</v>
      </c>
      <c r="S35" s="234"/>
      <c r="T35" s="234"/>
    </row>
    <row r="36" spans="1:20" s="88" customFormat="1" ht="22.5">
      <c r="A36" s="81" t="s">
        <v>168</v>
      </c>
      <c r="B36" s="82">
        <v>2.3</v>
      </c>
      <c r="C36" s="83" t="s">
        <v>187</v>
      </c>
      <c r="D36" s="83" t="s">
        <v>186</v>
      </c>
      <c r="E36" s="83" t="s">
        <v>175</v>
      </c>
      <c r="F36" s="221" t="s">
        <v>176</v>
      </c>
      <c r="G36" s="85">
        <v>38808</v>
      </c>
      <c r="H36" s="91">
        <v>38808</v>
      </c>
      <c r="I36" s="91" t="s">
        <v>185</v>
      </c>
      <c r="J36" s="86">
        <v>1500</v>
      </c>
      <c r="K36" s="86"/>
      <c r="L36" s="142">
        <v>1200</v>
      </c>
      <c r="M36" s="92">
        <v>999.84</v>
      </c>
      <c r="N36" s="92"/>
      <c r="O36" s="142">
        <f t="shared" si="3"/>
        <v>999.84</v>
      </c>
      <c r="P36" s="92">
        <f t="shared" si="4"/>
        <v>649.8960000000001</v>
      </c>
      <c r="Q36" s="92"/>
      <c r="R36" s="142">
        <f t="shared" si="5"/>
        <v>649.8960000000001</v>
      </c>
      <c r="S36" s="234"/>
      <c r="T36" s="234"/>
    </row>
    <row r="37" spans="1:20" s="88" customFormat="1" ht="22.5">
      <c r="A37" s="81" t="s">
        <v>168</v>
      </c>
      <c r="B37" s="82">
        <v>2.3</v>
      </c>
      <c r="C37" s="83" t="s">
        <v>187</v>
      </c>
      <c r="D37" s="83" t="s">
        <v>186</v>
      </c>
      <c r="E37" s="83" t="s">
        <v>175</v>
      </c>
      <c r="F37" s="221" t="s">
        <v>176</v>
      </c>
      <c r="G37" s="85">
        <v>38839</v>
      </c>
      <c r="H37" s="91">
        <v>38839</v>
      </c>
      <c r="I37" s="91" t="s">
        <v>185</v>
      </c>
      <c r="J37" s="86">
        <v>1690</v>
      </c>
      <c r="K37" s="86"/>
      <c r="L37" s="142">
        <v>1352</v>
      </c>
      <c r="M37" s="92">
        <v>249.96</v>
      </c>
      <c r="N37" s="92"/>
      <c r="O37" s="142">
        <f t="shared" si="3"/>
        <v>249.96</v>
      </c>
      <c r="P37" s="92">
        <f t="shared" si="4"/>
        <v>162.47400000000002</v>
      </c>
      <c r="Q37" s="92"/>
      <c r="R37" s="142">
        <f t="shared" si="5"/>
        <v>162.47400000000002</v>
      </c>
      <c r="S37" s="234"/>
      <c r="T37" s="234"/>
    </row>
    <row r="38" spans="1:20" s="88" customFormat="1" ht="22.5">
      <c r="A38" s="81" t="s">
        <v>168</v>
      </c>
      <c r="B38" s="82">
        <v>2.3</v>
      </c>
      <c r="C38" s="83" t="s">
        <v>187</v>
      </c>
      <c r="D38" s="83" t="s">
        <v>186</v>
      </c>
      <c r="E38" s="83" t="s">
        <v>175</v>
      </c>
      <c r="F38" s="221" t="s">
        <v>176</v>
      </c>
      <c r="G38" s="85">
        <v>38866</v>
      </c>
      <c r="H38" s="91">
        <v>38866</v>
      </c>
      <c r="I38" s="91" t="s">
        <v>185</v>
      </c>
      <c r="J38" s="86">
        <v>1897.5</v>
      </c>
      <c r="K38" s="86"/>
      <c r="L38" s="142">
        <v>1500</v>
      </c>
      <c r="M38" s="92">
        <v>374.94</v>
      </c>
      <c r="N38" s="92"/>
      <c r="O38" s="142">
        <f t="shared" si="3"/>
        <v>374.94</v>
      </c>
      <c r="P38" s="92">
        <f t="shared" si="4"/>
        <v>243.711</v>
      </c>
      <c r="Q38" s="92"/>
      <c r="R38" s="142">
        <f t="shared" si="5"/>
        <v>243.711</v>
      </c>
      <c r="S38" s="234"/>
      <c r="T38" s="234"/>
    </row>
    <row r="39" spans="1:20" s="88" customFormat="1" ht="22.5">
      <c r="A39" s="81" t="s">
        <v>168</v>
      </c>
      <c r="B39" s="82">
        <v>2.3</v>
      </c>
      <c r="C39" s="83" t="s">
        <v>187</v>
      </c>
      <c r="D39" s="83" t="s">
        <v>186</v>
      </c>
      <c r="E39" s="83" t="s">
        <v>175</v>
      </c>
      <c r="F39" s="221" t="s">
        <v>176</v>
      </c>
      <c r="G39" s="85">
        <v>38899</v>
      </c>
      <c r="H39" s="91">
        <v>38899</v>
      </c>
      <c r="I39" s="91" t="s">
        <v>185</v>
      </c>
      <c r="J39" s="86">
        <v>1770</v>
      </c>
      <c r="K39" s="86"/>
      <c r="L39" s="142">
        <v>1416</v>
      </c>
      <c r="M39" s="92">
        <v>374.94</v>
      </c>
      <c r="N39" s="92"/>
      <c r="O39" s="142">
        <f t="shared" si="3"/>
        <v>374.94</v>
      </c>
      <c r="P39" s="92">
        <f t="shared" si="4"/>
        <v>243.711</v>
      </c>
      <c r="Q39" s="92"/>
      <c r="R39" s="142">
        <f t="shared" si="5"/>
        <v>243.711</v>
      </c>
      <c r="S39" s="234"/>
      <c r="T39" s="234"/>
    </row>
    <row r="40" spans="1:20" s="88" customFormat="1" ht="22.5">
      <c r="A40" s="81" t="s">
        <v>168</v>
      </c>
      <c r="B40" s="82">
        <v>2.3</v>
      </c>
      <c r="C40" s="83" t="s">
        <v>187</v>
      </c>
      <c r="D40" s="83" t="s">
        <v>186</v>
      </c>
      <c r="E40" s="83" t="s">
        <v>175</v>
      </c>
      <c r="F40" s="221" t="s">
        <v>176</v>
      </c>
      <c r="G40" s="85">
        <v>38930</v>
      </c>
      <c r="H40" s="91">
        <v>38930</v>
      </c>
      <c r="I40" s="91" t="s">
        <v>185</v>
      </c>
      <c r="J40" s="86">
        <v>1520</v>
      </c>
      <c r="K40" s="86"/>
      <c r="L40" s="142">
        <v>1216</v>
      </c>
      <c r="M40" s="92">
        <v>249.96</v>
      </c>
      <c r="N40" s="92"/>
      <c r="O40" s="142">
        <f t="shared" si="3"/>
        <v>249.96</v>
      </c>
      <c r="P40" s="92">
        <f t="shared" si="4"/>
        <v>162.47400000000002</v>
      </c>
      <c r="Q40" s="92"/>
      <c r="R40" s="142">
        <f t="shared" si="5"/>
        <v>162.47400000000002</v>
      </c>
      <c r="S40" s="234"/>
      <c r="T40" s="234"/>
    </row>
    <row r="41" spans="1:20" s="88" customFormat="1" ht="22.5">
      <c r="A41" s="81" t="s">
        <v>168</v>
      </c>
      <c r="B41" s="82">
        <v>2.3</v>
      </c>
      <c r="C41" s="83" t="s">
        <v>187</v>
      </c>
      <c r="D41" s="83" t="s">
        <v>186</v>
      </c>
      <c r="E41" s="83" t="s">
        <v>177</v>
      </c>
      <c r="F41" s="221" t="s">
        <v>176</v>
      </c>
      <c r="G41" s="85">
        <v>38749</v>
      </c>
      <c r="H41" s="91">
        <v>38749</v>
      </c>
      <c r="I41" s="91" t="s">
        <v>185</v>
      </c>
      <c r="J41" s="86">
        <v>1375</v>
      </c>
      <c r="K41" s="86"/>
      <c r="L41" s="142">
        <v>1100</v>
      </c>
      <c r="M41" s="92">
        <v>124.98</v>
      </c>
      <c r="N41" s="92"/>
      <c r="O41" s="142">
        <f>+N41+M41</f>
        <v>124.98</v>
      </c>
      <c r="P41" s="92">
        <f>M41*0.65</f>
        <v>81.23700000000001</v>
      </c>
      <c r="Q41" s="92"/>
      <c r="R41" s="142">
        <f>+Q41+P41</f>
        <v>81.23700000000001</v>
      </c>
      <c r="S41" s="234"/>
      <c r="T41" s="234"/>
    </row>
    <row r="42" spans="1:20" s="88" customFormat="1" ht="22.5">
      <c r="A42" s="81" t="s">
        <v>168</v>
      </c>
      <c r="B42" s="82">
        <v>2.3</v>
      </c>
      <c r="C42" s="83" t="s">
        <v>187</v>
      </c>
      <c r="D42" s="83" t="s">
        <v>186</v>
      </c>
      <c r="E42" s="83" t="s">
        <v>178</v>
      </c>
      <c r="F42" s="221" t="s">
        <v>176</v>
      </c>
      <c r="G42" s="85">
        <v>38719</v>
      </c>
      <c r="H42" s="91">
        <v>38719</v>
      </c>
      <c r="I42" s="91" t="s">
        <v>185</v>
      </c>
      <c r="J42" s="86">
        <v>1625</v>
      </c>
      <c r="K42" s="86"/>
      <c r="L42" s="142">
        <v>1300</v>
      </c>
      <c r="M42" s="92">
        <v>249.96</v>
      </c>
      <c r="N42" s="92"/>
      <c r="O42" s="142">
        <f aca="true" t="shared" si="6" ref="O42:O49">+N42+M42</f>
        <v>249.96</v>
      </c>
      <c r="P42" s="92">
        <f aca="true" t="shared" si="7" ref="P42:P49">M42*0.65</f>
        <v>162.47400000000002</v>
      </c>
      <c r="Q42" s="92"/>
      <c r="R42" s="142">
        <f aca="true" t="shared" si="8" ref="R42:R49">+Q42+P42</f>
        <v>162.47400000000002</v>
      </c>
      <c r="S42" s="234"/>
      <c r="T42" s="234"/>
    </row>
    <row r="43" spans="1:20" s="88" customFormat="1" ht="22.5">
      <c r="A43" s="81" t="s">
        <v>168</v>
      </c>
      <c r="B43" s="82">
        <v>2.3</v>
      </c>
      <c r="C43" s="83" t="s">
        <v>187</v>
      </c>
      <c r="D43" s="83" t="s">
        <v>186</v>
      </c>
      <c r="E43" s="83" t="s">
        <v>178</v>
      </c>
      <c r="F43" s="221" t="s">
        <v>176</v>
      </c>
      <c r="G43" s="85">
        <v>38749</v>
      </c>
      <c r="H43" s="91">
        <v>38749</v>
      </c>
      <c r="I43" s="91" t="s">
        <v>185</v>
      </c>
      <c r="J43" s="86">
        <v>1250</v>
      </c>
      <c r="K43" s="86"/>
      <c r="L43" s="142">
        <v>1000</v>
      </c>
      <c r="M43" s="92">
        <v>249.96</v>
      </c>
      <c r="N43" s="92"/>
      <c r="O43" s="142">
        <f t="shared" si="6"/>
        <v>249.96</v>
      </c>
      <c r="P43" s="92">
        <f t="shared" si="7"/>
        <v>162.47400000000002</v>
      </c>
      <c r="Q43" s="92"/>
      <c r="R43" s="142">
        <f t="shared" si="8"/>
        <v>162.47400000000002</v>
      </c>
      <c r="S43" s="234"/>
      <c r="T43" s="234"/>
    </row>
    <row r="44" spans="1:20" s="88" customFormat="1" ht="22.5">
      <c r="A44" s="81" t="s">
        <v>168</v>
      </c>
      <c r="B44" s="82">
        <v>2.3</v>
      </c>
      <c r="C44" s="83" t="s">
        <v>187</v>
      </c>
      <c r="D44" s="83" t="s">
        <v>186</v>
      </c>
      <c r="E44" s="83" t="s">
        <v>178</v>
      </c>
      <c r="F44" s="221" t="s">
        <v>176</v>
      </c>
      <c r="G44" s="85">
        <v>38777</v>
      </c>
      <c r="H44" s="91">
        <v>38777</v>
      </c>
      <c r="I44" s="91" t="s">
        <v>185</v>
      </c>
      <c r="J44" s="86">
        <v>1500</v>
      </c>
      <c r="K44" s="86"/>
      <c r="L44" s="142">
        <v>1200</v>
      </c>
      <c r="M44" s="92">
        <v>249.96</v>
      </c>
      <c r="N44" s="92"/>
      <c r="O44" s="142">
        <f t="shared" si="6"/>
        <v>249.96</v>
      </c>
      <c r="P44" s="92">
        <f t="shared" si="7"/>
        <v>162.47400000000002</v>
      </c>
      <c r="Q44" s="92"/>
      <c r="R44" s="142">
        <f t="shared" si="8"/>
        <v>162.47400000000002</v>
      </c>
      <c r="S44" s="234"/>
      <c r="T44" s="234"/>
    </row>
    <row r="45" spans="1:20" s="88" customFormat="1" ht="22.5">
      <c r="A45" s="81" t="s">
        <v>168</v>
      </c>
      <c r="B45" s="82">
        <v>2.3</v>
      </c>
      <c r="C45" s="83" t="s">
        <v>187</v>
      </c>
      <c r="D45" s="83" t="s">
        <v>186</v>
      </c>
      <c r="E45" s="83" t="s">
        <v>178</v>
      </c>
      <c r="F45" s="221" t="s">
        <v>176</v>
      </c>
      <c r="G45" s="85">
        <v>38808</v>
      </c>
      <c r="H45" s="91">
        <v>38808</v>
      </c>
      <c r="I45" s="91" t="s">
        <v>185</v>
      </c>
      <c r="J45" s="86">
        <v>1375</v>
      </c>
      <c r="K45" s="86"/>
      <c r="L45" s="142">
        <v>1100</v>
      </c>
      <c r="M45" s="92">
        <v>624.9</v>
      </c>
      <c r="N45" s="92"/>
      <c r="O45" s="142">
        <f t="shared" si="6"/>
        <v>624.9</v>
      </c>
      <c r="P45" s="92">
        <f t="shared" si="7"/>
        <v>406.185</v>
      </c>
      <c r="Q45" s="92"/>
      <c r="R45" s="142">
        <f t="shared" si="8"/>
        <v>406.185</v>
      </c>
      <c r="S45" s="234"/>
      <c r="T45" s="234"/>
    </row>
    <row r="46" spans="1:20" s="88" customFormat="1" ht="22.5">
      <c r="A46" s="81" t="s">
        <v>168</v>
      </c>
      <c r="B46" s="82">
        <v>2.3</v>
      </c>
      <c r="C46" s="83" t="s">
        <v>187</v>
      </c>
      <c r="D46" s="83" t="s">
        <v>186</v>
      </c>
      <c r="E46" s="83" t="s">
        <v>178</v>
      </c>
      <c r="F46" s="221" t="s">
        <v>176</v>
      </c>
      <c r="G46" s="85">
        <v>38839</v>
      </c>
      <c r="H46" s="91">
        <v>38839</v>
      </c>
      <c r="I46" s="91" t="s">
        <v>185</v>
      </c>
      <c r="J46" s="86">
        <v>1560</v>
      </c>
      <c r="K46" s="86"/>
      <c r="L46" s="142">
        <v>1248</v>
      </c>
      <c r="M46" s="92">
        <v>249.96</v>
      </c>
      <c r="N46" s="92"/>
      <c r="O46" s="142">
        <f t="shared" si="6"/>
        <v>249.96</v>
      </c>
      <c r="P46" s="92">
        <f t="shared" si="7"/>
        <v>162.47400000000002</v>
      </c>
      <c r="Q46" s="92"/>
      <c r="R46" s="142">
        <f t="shared" si="8"/>
        <v>162.47400000000002</v>
      </c>
      <c r="S46" s="234"/>
      <c r="T46" s="234"/>
    </row>
    <row r="47" spans="1:20" s="88" customFormat="1" ht="22.5">
      <c r="A47" s="81" t="s">
        <v>168</v>
      </c>
      <c r="B47" s="82">
        <v>2.3</v>
      </c>
      <c r="C47" s="83" t="s">
        <v>187</v>
      </c>
      <c r="D47" s="83" t="s">
        <v>186</v>
      </c>
      <c r="E47" s="83" t="s">
        <v>178</v>
      </c>
      <c r="F47" s="221" t="s">
        <v>176</v>
      </c>
      <c r="G47" s="85">
        <v>38869</v>
      </c>
      <c r="H47" s="91">
        <v>38869</v>
      </c>
      <c r="I47" s="91" t="s">
        <v>185</v>
      </c>
      <c r="J47" s="86">
        <v>1390</v>
      </c>
      <c r="K47" s="86"/>
      <c r="L47" s="142">
        <v>1112</v>
      </c>
      <c r="M47" s="92">
        <v>249.96</v>
      </c>
      <c r="N47" s="92"/>
      <c r="O47" s="142">
        <f t="shared" si="6"/>
        <v>249.96</v>
      </c>
      <c r="P47" s="92">
        <f t="shared" si="7"/>
        <v>162.47400000000002</v>
      </c>
      <c r="Q47" s="92"/>
      <c r="R47" s="142">
        <f t="shared" si="8"/>
        <v>162.47400000000002</v>
      </c>
      <c r="S47" s="234"/>
      <c r="T47" s="234"/>
    </row>
    <row r="48" spans="1:20" s="88" customFormat="1" ht="22.5">
      <c r="A48" s="81" t="s">
        <v>168</v>
      </c>
      <c r="B48" s="82">
        <v>2.3</v>
      </c>
      <c r="C48" s="83" t="s">
        <v>187</v>
      </c>
      <c r="D48" s="83" t="s">
        <v>186</v>
      </c>
      <c r="E48" s="83" t="s">
        <v>178</v>
      </c>
      <c r="F48" s="221" t="s">
        <v>176</v>
      </c>
      <c r="G48" s="85">
        <v>38899</v>
      </c>
      <c r="H48" s="91">
        <v>38899</v>
      </c>
      <c r="I48" s="91" t="s">
        <v>185</v>
      </c>
      <c r="J48" s="86">
        <v>1770</v>
      </c>
      <c r="K48" s="86"/>
      <c r="L48" s="142">
        <v>1416</v>
      </c>
      <c r="M48" s="92">
        <v>499.92</v>
      </c>
      <c r="N48" s="92"/>
      <c r="O48" s="142">
        <f t="shared" si="6"/>
        <v>499.92</v>
      </c>
      <c r="P48" s="92">
        <f t="shared" si="7"/>
        <v>324.94800000000004</v>
      </c>
      <c r="Q48" s="92"/>
      <c r="R48" s="142">
        <f t="shared" si="8"/>
        <v>324.94800000000004</v>
      </c>
      <c r="S48" s="234"/>
      <c r="T48" s="234"/>
    </row>
    <row r="49" spans="1:20" s="88" customFormat="1" ht="22.5">
      <c r="A49" s="81" t="s">
        <v>168</v>
      </c>
      <c r="B49" s="82">
        <v>2.3</v>
      </c>
      <c r="C49" s="83" t="s">
        <v>187</v>
      </c>
      <c r="D49" s="83" t="s">
        <v>186</v>
      </c>
      <c r="E49" s="83" t="s">
        <v>178</v>
      </c>
      <c r="F49" s="221" t="s">
        <v>176</v>
      </c>
      <c r="G49" s="85">
        <v>38930</v>
      </c>
      <c r="H49" s="91">
        <v>38930</v>
      </c>
      <c r="I49" s="91" t="s">
        <v>185</v>
      </c>
      <c r="J49" s="86">
        <v>1390</v>
      </c>
      <c r="K49" s="86"/>
      <c r="L49" s="142">
        <v>1112</v>
      </c>
      <c r="M49" s="92">
        <v>499.92</v>
      </c>
      <c r="N49" s="92"/>
      <c r="O49" s="142">
        <f t="shared" si="6"/>
        <v>499.92</v>
      </c>
      <c r="P49" s="92">
        <f t="shared" si="7"/>
        <v>324.94800000000004</v>
      </c>
      <c r="Q49" s="92"/>
      <c r="R49" s="142">
        <f t="shared" si="8"/>
        <v>324.94800000000004</v>
      </c>
      <c r="S49" s="234"/>
      <c r="T49" s="234"/>
    </row>
    <row r="50" spans="1:20" s="88" customFormat="1" ht="22.5">
      <c r="A50" s="81" t="s">
        <v>168</v>
      </c>
      <c r="B50" s="82">
        <v>2.3</v>
      </c>
      <c r="C50" s="83" t="s">
        <v>187</v>
      </c>
      <c r="D50" s="83" t="s">
        <v>186</v>
      </c>
      <c r="E50" s="83" t="s">
        <v>179</v>
      </c>
      <c r="F50" s="221">
        <v>1</v>
      </c>
      <c r="G50" s="85">
        <v>38719</v>
      </c>
      <c r="H50" s="91">
        <v>38719</v>
      </c>
      <c r="I50" s="91" t="s">
        <v>185</v>
      </c>
      <c r="J50" s="86">
        <v>1313</v>
      </c>
      <c r="K50" s="86"/>
      <c r="L50" s="142">
        <v>1313</v>
      </c>
      <c r="M50" s="92">
        <v>374.94</v>
      </c>
      <c r="N50" s="92"/>
      <c r="O50" s="142">
        <f aca="true" t="shared" si="9" ref="O50:O56">+N50+M50</f>
        <v>374.94</v>
      </c>
      <c r="P50" s="92">
        <f aca="true" t="shared" si="10" ref="P50:P56">M50*0.65</f>
        <v>243.711</v>
      </c>
      <c r="Q50" s="92"/>
      <c r="R50" s="142">
        <f aca="true" t="shared" si="11" ref="R50:R56">+Q50+P50</f>
        <v>243.711</v>
      </c>
      <c r="S50" s="234"/>
      <c r="T50" s="234"/>
    </row>
    <row r="51" spans="1:20" s="88" customFormat="1" ht="22.5">
      <c r="A51" s="81" t="s">
        <v>168</v>
      </c>
      <c r="B51" s="82">
        <v>2.3</v>
      </c>
      <c r="C51" s="83" t="s">
        <v>187</v>
      </c>
      <c r="D51" s="83" t="s">
        <v>186</v>
      </c>
      <c r="E51" s="83" t="s">
        <v>179</v>
      </c>
      <c r="F51" s="221">
        <v>2</v>
      </c>
      <c r="G51" s="85">
        <v>38749</v>
      </c>
      <c r="H51" s="91">
        <v>38749</v>
      </c>
      <c r="I51" s="91" t="s">
        <v>185</v>
      </c>
      <c r="J51" s="86">
        <v>1000</v>
      </c>
      <c r="K51" s="86"/>
      <c r="L51" s="142">
        <v>1000</v>
      </c>
      <c r="M51" s="92">
        <v>249.96</v>
      </c>
      <c r="N51" s="92"/>
      <c r="O51" s="142">
        <f t="shared" si="9"/>
        <v>249.96</v>
      </c>
      <c r="P51" s="92">
        <f t="shared" si="10"/>
        <v>162.47400000000002</v>
      </c>
      <c r="Q51" s="92"/>
      <c r="R51" s="142">
        <f t="shared" si="11"/>
        <v>162.47400000000002</v>
      </c>
      <c r="S51" s="234"/>
      <c r="T51" s="234"/>
    </row>
    <row r="52" spans="1:20" s="88" customFormat="1" ht="22.5">
      <c r="A52" s="81" t="s">
        <v>168</v>
      </c>
      <c r="B52" s="82">
        <v>2.3</v>
      </c>
      <c r="C52" s="83" t="s">
        <v>187</v>
      </c>
      <c r="D52" s="83" t="s">
        <v>186</v>
      </c>
      <c r="E52" s="83" t="s">
        <v>179</v>
      </c>
      <c r="F52" s="221">
        <v>4</v>
      </c>
      <c r="G52" s="85">
        <v>38777</v>
      </c>
      <c r="H52" s="91">
        <v>38777</v>
      </c>
      <c r="I52" s="91" t="s">
        <v>185</v>
      </c>
      <c r="J52" s="86">
        <v>1250</v>
      </c>
      <c r="K52" s="86"/>
      <c r="L52" s="142">
        <v>1250</v>
      </c>
      <c r="M52" s="92">
        <v>124.98</v>
      </c>
      <c r="N52" s="92"/>
      <c r="O52" s="142">
        <f t="shared" si="9"/>
        <v>124.98</v>
      </c>
      <c r="P52" s="92">
        <f t="shared" si="10"/>
        <v>81.23700000000001</v>
      </c>
      <c r="Q52" s="92"/>
      <c r="R52" s="142">
        <f t="shared" si="11"/>
        <v>81.23700000000001</v>
      </c>
      <c r="S52" s="234"/>
      <c r="T52" s="234"/>
    </row>
    <row r="53" spans="1:20" s="88" customFormat="1" ht="22.5">
      <c r="A53" s="81" t="s">
        <v>168</v>
      </c>
      <c r="B53" s="82">
        <v>2.3</v>
      </c>
      <c r="C53" s="83" t="s">
        <v>187</v>
      </c>
      <c r="D53" s="83" t="s">
        <v>186</v>
      </c>
      <c r="E53" s="83" t="s">
        <v>179</v>
      </c>
      <c r="F53" s="221">
        <v>7</v>
      </c>
      <c r="G53" s="85">
        <v>38840</v>
      </c>
      <c r="H53" s="91">
        <v>38840</v>
      </c>
      <c r="I53" s="91" t="s">
        <v>185</v>
      </c>
      <c r="J53" s="86">
        <v>1940</v>
      </c>
      <c r="K53" s="86"/>
      <c r="L53" s="142">
        <v>1940</v>
      </c>
      <c r="M53" s="92">
        <v>124.98</v>
      </c>
      <c r="N53" s="92"/>
      <c r="O53" s="142">
        <f t="shared" si="9"/>
        <v>124.98</v>
      </c>
      <c r="P53" s="92">
        <f t="shared" si="10"/>
        <v>81.23700000000001</v>
      </c>
      <c r="Q53" s="92"/>
      <c r="R53" s="142">
        <f t="shared" si="11"/>
        <v>81.23700000000001</v>
      </c>
      <c r="S53" s="234"/>
      <c r="T53" s="234"/>
    </row>
    <row r="54" spans="1:20" s="88" customFormat="1" ht="22.5">
      <c r="A54" s="81" t="s">
        <v>168</v>
      </c>
      <c r="B54" s="82">
        <v>2.3</v>
      </c>
      <c r="C54" s="83" t="s">
        <v>187</v>
      </c>
      <c r="D54" s="83" t="s">
        <v>186</v>
      </c>
      <c r="E54" s="83" t="s">
        <v>179</v>
      </c>
      <c r="F54" s="221">
        <v>11</v>
      </c>
      <c r="G54" s="85">
        <v>38876</v>
      </c>
      <c r="H54" s="91">
        <v>38876</v>
      </c>
      <c r="I54" s="91" t="s">
        <v>185</v>
      </c>
      <c r="J54" s="86">
        <v>1642</v>
      </c>
      <c r="K54" s="86"/>
      <c r="L54" s="142">
        <v>1642</v>
      </c>
      <c r="M54" s="92">
        <v>249.96</v>
      </c>
      <c r="N54" s="92"/>
      <c r="O54" s="142">
        <f t="shared" si="9"/>
        <v>249.96</v>
      </c>
      <c r="P54" s="92">
        <f t="shared" si="10"/>
        <v>162.47400000000002</v>
      </c>
      <c r="Q54" s="92"/>
      <c r="R54" s="142">
        <f t="shared" si="11"/>
        <v>162.47400000000002</v>
      </c>
      <c r="S54" s="234"/>
      <c r="T54" s="234"/>
    </row>
    <row r="55" spans="1:20" s="88" customFormat="1" ht="22.5">
      <c r="A55" s="81" t="s">
        <v>168</v>
      </c>
      <c r="B55" s="82">
        <v>2.3</v>
      </c>
      <c r="C55" s="83" t="s">
        <v>187</v>
      </c>
      <c r="D55" s="83" t="s">
        <v>186</v>
      </c>
      <c r="E55" s="83" t="s">
        <v>179</v>
      </c>
      <c r="F55" s="221">
        <v>12</v>
      </c>
      <c r="G55" s="85">
        <v>38901</v>
      </c>
      <c r="H55" s="91">
        <v>38901</v>
      </c>
      <c r="I55" s="91" t="s">
        <v>185</v>
      </c>
      <c r="J55" s="86">
        <v>1516</v>
      </c>
      <c r="K55" s="86"/>
      <c r="L55" s="142">
        <v>1516</v>
      </c>
      <c r="M55" s="92">
        <v>499.92</v>
      </c>
      <c r="N55" s="92"/>
      <c r="O55" s="142">
        <f t="shared" si="9"/>
        <v>499.92</v>
      </c>
      <c r="P55" s="92">
        <f t="shared" si="10"/>
        <v>324.94800000000004</v>
      </c>
      <c r="Q55" s="92"/>
      <c r="R55" s="142">
        <f t="shared" si="11"/>
        <v>324.94800000000004</v>
      </c>
      <c r="S55" s="234"/>
      <c r="T55" s="234"/>
    </row>
    <row r="56" spans="1:20" s="88" customFormat="1" ht="22.5">
      <c r="A56" s="81" t="s">
        <v>168</v>
      </c>
      <c r="B56" s="82">
        <v>2.3</v>
      </c>
      <c r="C56" s="83" t="s">
        <v>187</v>
      </c>
      <c r="D56" s="83" t="s">
        <v>186</v>
      </c>
      <c r="E56" s="83" t="s">
        <v>179</v>
      </c>
      <c r="F56" s="221">
        <v>16</v>
      </c>
      <c r="G56" s="85">
        <v>38929</v>
      </c>
      <c r="H56" s="91">
        <v>38929</v>
      </c>
      <c r="I56" s="91" t="s">
        <v>185</v>
      </c>
      <c r="J56" s="86">
        <v>1140</v>
      </c>
      <c r="K56" s="86"/>
      <c r="L56" s="142">
        <v>1140</v>
      </c>
      <c r="M56" s="92">
        <v>249.96</v>
      </c>
      <c r="N56" s="92"/>
      <c r="O56" s="142">
        <f t="shared" si="9"/>
        <v>249.96</v>
      </c>
      <c r="P56" s="92">
        <f t="shared" si="10"/>
        <v>162.47400000000002</v>
      </c>
      <c r="Q56" s="92"/>
      <c r="R56" s="142">
        <f t="shared" si="11"/>
        <v>162.47400000000002</v>
      </c>
      <c r="S56" s="234"/>
      <c r="T56" s="234"/>
    </row>
    <row r="57" spans="1:20" s="88" customFormat="1" ht="22.5">
      <c r="A57" s="81" t="s">
        <v>168</v>
      </c>
      <c r="B57" s="82">
        <v>2.3</v>
      </c>
      <c r="C57" s="83" t="s">
        <v>187</v>
      </c>
      <c r="D57" s="83" t="s">
        <v>186</v>
      </c>
      <c r="E57" s="83" t="s">
        <v>180</v>
      </c>
      <c r="F57" s="221">
        <v>81</v>
      </c>
      <c r="G57" s="85">
        <v>38776</v>
      </c>
      <c r="H57" s="91">
        <v>38776</v>
      </c>
      <c r="I57" s="91" t="s">
        <v>185</v>
      </c>
      <c r="J57" s="86">
        <v>1375</v>
      </c>
      <c r="K57" s="86"/>
      <c r="L57" s="142">
        <v>1100</v>
      </c>
      <c r="M57" s="92">
        <v>249.96</v>
      </c>
      <c r="N57" s="92"/>
      <c r="O57" s="142">
        <f>+N57+M57</f>
        <v>249.96</v>
      </c>
      <c r="P57" s="92">
        <f>M57*0.65</f>
        <v>162.47400000000002</v>
      </c>
      <c r="Q57" s="92"/>
      <c r="R57" s="142">
        <f>+Q57+P57</f>
        <v>162.47400000000002</v>
      </c>
      <c r="S57" s="234"/>
      <c r="T57" s="234"/>
    </row>
    <row r="58" spans="1:20" s="88" customFormat="1" ht="22.5">
      <c r="A58" s="81" t="s">
        <v>168</v>
      </c>
      <c r="B58" s="82">
        <v>2.3</v>
      </c>
      <c r="C58" s="83" t="s">
        <v>187</v>
      </c>
      <c r="D58" s="83" t="s">
        <v>186</v>
      </c>
      <c r="E58" s="83" t="s">
        <v>180</v>
      </c>
      <c r="F58" s="221">
        <v>192</v>
      </c>
      <c r="G58" s="85">
        <v>38845</v>
      </c>
      <c r="H58" s="91">
        <v>38845</v>
      </c>
      <c r="I58" s="91" t="s">
        <v>185</v>
      </c>
      <c r="J58" s="86">
        <v>1312.5</v>
      </c>
      <c r="K58" s="86"/>
      <c r="L58" s="142">
        <v>1050</v>
      </c>
      <c r="M58" s="92">
        <v>124.98</v>
      </c>
      <c r="N58" s="92"/>
      <c r="O58" s="142">
        <f>+N58+M58</f>
        <v>124.98</v>
      </c>
      <c r="P58" s="92">
        <f>M58*0.65</f>
        <v>81.23700000000001</v>
      </c>
      <c r="Q58" s="92"/>
      <c r="R58" s="142">
        <f>+Q58+P58</f>
        <v>81.23700000000001</v>
      </c>
      <c r="S58" s="234"/>
      <c r="T58" s="234"/>
    </row>
    <row r="59" spans="1:20" s="88" customFormat="1" ht="22.5">
      <c r="A59" s="81" t="s">
        <v>168</v>
      </c>
      <c r="B59" s="82">
        <v>2.3</v>
      </c>
      <c r="C59" s="83" t="s">
        <v>187</v>
      </c>
      <c r="D59" s="83" t="s">
        <v>186</v>
      </c>
      <c r="E59" s="83" t="s">
        <v>181</v>
      </c>
      <c r="F59" s="221">
        <v>21</v>
      </c>
      <c r="G59" s="85">
        <v>38777</v>
      </c>
      <c r="H59" s="91">
        <v>38777</v>
      </c>
      <c r="I59" s="91" t="s">
        <v>185</v>
      </c>
      <c r="J59" s="86">
        <v>1000</v>
      </c>
      <c r="K59" s="86"/>
      <c r="L59" s="142">
        <v>1000</v>
      </c>
      <c r="M59" s="92">
        <v>499.92</v>
      </c>
      <c r="N59" s="92"/>
      <c r="O59" s="142">
        <f aca="true" t="shared" si="12" ref="O59:O64">+N59+M59</f>
        <v>499.92</v>
      </c>
      <c r="P59" s="92">
        <f aca="true" t="shared" si="13" ref="P59:P64">M59*0.65</f>
        <v>324.94800000000004</v>
      </c>
      <c r="Q59" s="92"/>
      <c r="R59" s="142">
        <f aca="true" t="shared" si="14" ref="R59:R64">+Q59+P59</f>
        <v>324.94800000000004</v>
      </c>
      <c r="S59" s="234"/>
      <c r="T59" s="234"/>
    </row>
    <row r="60" spans="1:20" s="88" customFormat="1" ht="22.5">
      <c r="A60" s="81" t="s">
        <v>168</v>
      </c>
      <c r="B60" s="82">
        <v>2.3</v>
      </c>
      <c r="C60" s="83" t="s">
        <v>187</v>
      </c>
      <c r="D60" s="83" t="s">
        <v>186</v>
      </c>
      <c r="E60" s="83" t="s">
        <v>181</v>
      </c>
      <c r="F60" s="221">
        <v>39</v>
      </c>
      <c r="G60" s="85">
        <v>38827</v>
      </c>
      <c r="H60" s="91">
        <v>38827</v>
      </c>
      <c r="I60" s="91" t="s">
        <v>185</v>
      </c>
      <c r="J60" s="86">
        <v>1250</v>
      </c>
      <c r="K60" s="86"/>
      <c r="L60" s="142">
        <v>1250</v>
      </c>
      <c r="M60" s="92">
        <v>124.98</v>
      </c>
      <c r="N60" s="92"/>
      <c r="O60" s="142">
        <f t="shared" si="12"/>
        <v>124.98</v>
      </c>
      <c r="P60" s="92">
        <f t="shared" si="13"/>
        <v>81.23700000000001</v>
      </c>
      <c r="Q60" s="92"/>
      <c r="R60" s="142">
        <f t="shared" si="14"/>
        <v>81.23700000000001</v>
      </c>
      <c r="S60" s="234"/>
      <c r="T60" s="234"/>
    </row>
    <row r="61" spans="1:20" s="88" customFormat="1" ht="22.5">
      <c r="A61" s="81" t="s">
        <v>168</v>
      </c>
      <c r="B61" s="82">
        <v>2.3</v>
      </c>
      <c r="C61" s="83" t="s">
        <v>187</v>
      </c>
      <c r="D61" s="83" t="s">
        <v>186</v>
      </c>
      <c r="E61" s="83" t="s">
        <v>181</v>
      </c>
      <c r="F61" s="221">
        <v>50</v>
      </c>
      <c r="G61" s="85">
        <v>38845</v>
      </c>
      <c r="H61" s="91">
        <v>38845</v>
      </c>
      <c r="I61" s="91" t="s">
        <v>185</v>
      </c>
      <c r="J61" s="86">
        <v>1166</v>
      </c>
      <c r="K61" s="86"/>
      <c r="L61" s="142">
        <v>1166</v>
      </c>
      <c r="M61" s="92">
        <v>374.94</v>
      </c>
      <c r="N61" s="92"/>
      <c r="O61" s="142">
        <f t="shared" si="12"/>
        <v>374.94</v>
      </c>
      <c r="P61" s="92">
        <f t="shared" si="13"/>
        <v>243.711</v>
      </c>
      <c r="Q61" s="92"/>
      <c r="R61" s="142">
        <f t="shared" si="14"/>
        <v>243.711</v>
      </c>
      <c r="S61" s="234"/>
      <c r="T61" s="234"/>
    </row>
    <row r="62" spans="1:20" s="88" customFormat="1" ht="22.5">
      <c r="A62" s="81" t="s">
        <v>168</v>
      </c>
      <c r="B62" s="82">
        <v>2.3</v>
      </c>
      <c r="C62" s="83" t="s">
        <v>187</v>
      </c>
      <c r="D62" s="83" t="s">
        <v>186</v>
      </c>
      <c r="E62" s="83" t="s">
        <v>181</v>
      </c>
      <c r="F62" s="221">
        <v>66</v>
      </c>
      <c r="G62" s="85">
        <v>38873</v>
      </c>
      <c r="H62" s="91">
        <v>38873</v>
      </c>
      <c r="I62" s="91" t="s">
        <v>185</v>
      </c>
      <c r="J62" s="86">
        <v>1263</v>
      </c>
      <c r="K62" s="86"/>
      <c r="L62" s="142">
        <v>1263</v>
      </c>
      <c r="M62" s="92">
        <v>124.98</v>
      </c>
      <c r="N62" s="92"/>
      <c r="O62" s="142">
        <f t="shared" si="12"/>
        <v>124.98</v>
      </c>
      <c r="P62" s="92">
        <f t="shared" si="13"/>
        <v>81.23700000000001</v>
      </c>
      <c r="Q62" s="92"/>
      <c r="R62" s="142">
        <f t="shared" si="14"/>
        <v>81.23700000000001</v>
      </c>
      <c r="S62" s="234"/>
      <c r="T62" s="234"/>
    </row>
    <row r="63" spans="1:20" s="88" customFormat="1" ht="22.5">
      <c r="A63" s="81" t="s">
        <v>168</v>
      </c>
      <c r="B63" s="82">
        <v>2.3</v>
      </c>
      <c r="C63" s="83" t="s">
        <v>187</v>
      </c>
      <c r="D63" s="83" t="s">
        <v>186</v>
      </c>
      <c r="E63" s="83" t="s">
        <v>181</v>
      </c>
      <c r="F63" s="221">
        <v>72</v>
      </c>
      <c r="G63" s="85">
        <v>38900</v>
      </c>
      <c r="H63" s="91">
        <v>38900</v>
      </c>
      <c r="I63" s="91" t="s">
        <v>185</v>
      </c>
      <c r="J63" s="86">
        <v>1958</v>
      </c>
      <c r="K63" s="86"/>
      <c r="L63" s="142">
        <v>1958</v>
      </c>
      <c r="M63" s="92">
        <v>249.96</v>
      </c>
      <c r="N63" s="92"/>
      <c r="O63" s="142">
        <f t="shared" si="12"/>
        <v>249.96</v>
      </c>
      <c r="P63" s="92">
        <f t="shared" si="13"/>
        <v>162.47400000000002</v>
      </c>
      <c r="Q63" s="92"/>
      <c r="R63" s="142">
        <f t="shared" si="14"/>
        <v>162.47400000000002</v>
      </c>
      <c r="S63" s="234"/>
      <c r="T63" s="234"/>
    </row>
    <row r="64" spans="1:20" s="88" customFormat="1" ht="22.5">
      <c r="A64" s="81" t="s">
        <v>168</v>
      </c>
      <c r="B64" s="82">
        <v>2.3</v>
      </c>
      <c r="C64" s="83" t="s">
        <v>187</v>
      </c>
      <c r="D64" s="83" t="s">
        <v>186</v>
      </c>
      <c r="E64" s="83" t="s">
        <v>181</v>
      </c>
      <c r="F64" s="221">
        <v>85</v>
      </c>
      <c r="G64" s="85">
        <v>38933</v>
      </c>
      <c r="H64" s="91">
        <v>38933</v>
      </c>
      <c r="I64" s="91" t="s">
        <v>185</v>
      </c>
      <c r="J64" s="86">
        <v>635</v>
      </c>
      <c r="K64" s="86"/>
      <c r="L64" s="142">
        <v>525</v>
      </c>
      <c r="M64" s="92">
        <v>124.98</v>
      </c>
      <c r="N64" s="92"/>
      <c r="O64" s="142">
        <f t="shared" si="12"/>
        <v>124.98</v>
      </c>
      <c r="P64" s="92">
        <f t="shared" si="13"/>
        <v>81.23700000000001</v>
      </c>
      <c r="Q64" s="92"/>
      <c r="R64" s="142">
        <f t="shared" si="14"/>
        <v>81.23700000000001</v>
      </c>
      <c r="S64" s="234"/>
      <c r="T64" s="234"/>
    </row>
    <row r="65" spans="1:20" s="88" customFormat="1" ht="22.5">
      <c r="A65" s="81" t="s">
        <v>168</v>
      </c>
      <c r="B65" s="82">
        <v>2.3</v>
      </c>
      <c r="C65" s="83" t="s">
        <v>187</v>
      </c>
      <c r="D65" s="83" t="s">
        <v>186</v>
      </c>
      <c r="E65" s="83" t="s">
        <v>182</v>
      </c>
      <c r="F65" s="221" t="s">
        <v>176</v>
      </c>
      <c r="G65" s="85">
        <v>38719</v>
      </c>
      <c r="H65" s="91">
        <v>38719</v>
      </c>
      <c r="I65" s="91" t="s">
        <v>185</v>
      </c>
      <c r="J65" s="86">
        <v>1562.25</v>
      </c>
      <c r="K65" s="86"/>
      <c r="L65" s="142">
        <v>1249.8</v>
      </c>
      <c r="M65" s="92">
        <v>249.96</v>
      </c>
      <c r="N65" s="92"/>
      <c r="O65" s="142">
        <f>+N65+M65</f>
        <v>249.96</v>
      </c>
      <c r="P65" s="92">
        <f>M65*0.65</f>
        <v>162.47400000000002</v>
      </c>
      <c r="Q65" s="92"/>
      <c r="R65" s="142">
        <f>+Q65+P65</f>
        <v>162.47400000000002</v>
      </c>
      <c r="S65" s="234"/>
      <c r="T65" s="234"/>
    </row>
    <row r="66" spans="1:20" s="88" customFormat="1" ht="22.5">
      <c r="A66" s="81" t="s">
        <v>168</v>
      </c>
      <c r="B66" s="82">
        <v>2.3</v>
      </c>
      <c r="C66" s="83" t="s">
        <v>187</v>
      </c>
      <c r="D66" s="83" t="s">
        <v>186</v>
      </c>
      <c r="E66" s="83" t="s">
        <v>182</v>
      </c>
      <c r="F66" s="221">
        <v>1</v>
      </c>
      <c r="G66" s="85">
        <v>38752</v>
      </c>
      <c r="H66" s="91">
        <v>38752</v>
      </c>
      <c r="I66" s="91" t="s">
        <v>185</v>
      </c>
      <c r="J66" s="86">
        <v>750</v>
      </c>
      <c r="K66" s="86"/>
      <c r="L66" s="142">
        <v>750</v>
      </c>
      <c r="M66" s="92">
        <v>124.98</v>
      </c>
      <c r="N66" s="92"/>
      <c r="O66" s="142">
        <f>+N66+M66</f>
        <v>124.98</v>
      </c>
      <c r="P66" s="92">
        <f>M66*0.65</f>
        <v>81.23700000000001</v>
      </c>
      <c r="Q66" s="92"/>
      <c r="R66" s="142">
        <f>+Q66+P66</f>
        <v>81.23700000000001</v>
      </c>
      <c r="S66" s="234"/>
      <c r="T66" s="234"/>
    </row>
    <row r="67" spans="1:20" s="88" customFormat="1" ht="22.5">
      <c r="A67" s="81" t="s">
        <v>168</v>
      </c>
      <c r="B67" s="82">
        <v>2.3</v>
      </c>
      <c r="C67" s="83" t="s">
        <v>187</v>
      </c>
      <c r="D67" s="83" t="s">
        <v>186</v>
      </c>
      <c r="E67" s="83" t="s">
        <v>182</v>
      </c>
      <c r="F67" s="221">
        <v>5</v>
      </c>
      <c r="G67" s="85">
        <v>38869</v>
      </c>
      <c r="H67" s="91">
        <v>38869</v>
      </c>
      <c r="I67" s="91" t="s">
        <v>185</v>
      </c>
      <c r="J67" s="86">
        <v>1011</v>
      </c>
      <c r="K67" s="86"/>
      <c r="L67" s="142">
        <v>1011</v>
      </c>
      <c r="M67" s="92">
        <v>124.98</v>
      </c>
      <c r="N67" s="92"/>
      <c r="O67" s="142">
        <f>+N67+M67</f>
        <v>124.98</v>
      </c>
      <c r="P67" s="92">
        <f>M67*0.65</f>
        <v>81.23700000000001</v>
      </c>
      <c r="Q67" s="92"/>
      <c r="R67" s="142">
        <f>+Q67+P67</f>
        <v>81.23700000000001</v>
      </c>
      <c r="S67" s="234"/>
      <c r="T67" s="234"/>
    </row>
    <row r="68" spans="1:20" s="88" customFormat="1" ht="22.5">
      <c r="A68" s="81" t="s">
        <v>168</v>
      </c>
      <c r="B68" s="82">
        <v>2.3</v>
      </c>
      <c r="C68" s="83" t="s">
        <v>187</v>
      </c>
      <c r="D68" s="83" t="s">
        <v>186</v>
      </c>
      <c r="E68" s="83" t="s">
        <v>182</v>
      </c>
      <c r="F68" s="221">
        <v>6</v>
      </c>
      <c r="G68" s="85">
        <v>38905</v>
      </c>
      <c r="H68" s="91">
        <v>38905</v>
      </c>
      <c r="I68" s="91" t="s">
        <v>185</v>
      </c>
      <c r="J68" s="86">
        <v>1011</v>
      </c>
      <c r="K68" s="86"/>
      <c r="L68" s="142">
        <v>1011</v>
      </c>
      <c r="M68" s="92">
        <v>124.98</v>
      </c>
      <c r="N68" s="92"/>
      <c r="O68" s="142">
        <f>+N68+M68</f>
        <v>124.98</v>
      </c>
      <c r="P68" s="92">
        <f>M68*0.65</f>
        <v>81.23700000000001</v>
      </c>
      <c r="Q68" s="92"/>
      <c r="R68" s="142">
        <f>+Q68+P68</f>
        <v>81.23700000000001</v>
      </c>
      <c r="S68" s="234"/>
      <c r="T68" s="234"/>
    </row>
    <row r="69" spans="1:20" s="88" customFormat="1" ht="22.5">
      <c r="A69" s="81" t="s">
        <v>168</v>
      </c>
      <c r="B69" s="82">
        <v>2.3</v>
      </c>
      <c r="C69" s="83" t="s">
        <v>187</v>
      </c>
      <c r="D69" s="83" t="s">
        <v>186</v>
      </c>
      <c r="E69" s="83" t="s">
        <v>183</v>
      </c>
      <c r="F69" s="221">
        <v>15</v>
      </c>
      <c r="G69" s="85">
        <v>38715</v>
      </c>
      <c r="H69" s="91">
        <v>38715</v>
      </c>
      <c r="I69" s="91" t="s">
        <v>185</v>
      </c>
      <c r="J69" s="86">
        <v>875</v>
      </c>
      <c r="K69" s="86"/>
      <c r="L69" s="142">
        <v>875</v>
      </c>
      <c r="M69" s="92">
        <v>249.96</v>
      </c>
      <c r="N69" s="92"/>
      <c r="O69" s="142">
        <f aca="true" t="shared" si="15" ref="O69:O75">+N69+M69</f>
        <v>249.96</v>
      </c>
      <c r="P69" s="92">
        <f aca="true" t="shared" si="16" ref="P69:P75">M69*0.65</f>
        <v>162.47400000000002</v>
      </c>
      <c r="Q69" s="92"/>
      <c r="R69" s="142">
        <f aca="true" t="shared" si="17" ref="R69:R75">+Q69+P69</f>
        <v>162.47400000000002</v>
      </c>
      <c r="S69" s="234"/>
      <c r="T69" s="234"/>
    </row>
    <row r="70" spans="1:20" s="88" customFormat="1" ht="22.5">
      <c r="A70" s="81" t="s">
        <v>168</v>
      </c>
      <c r="B70" s="82">
        <v>2.3</v>
      </c>
      <c r="C70" s="83" t="s">
        <v>187</v>
      </c>
      <c r="D70" s="83" t="s">
        <v>186</v>
      </c>
      <c r="E70" s="83" t="s">
        <v>183</v>
      </c>
      <c r="F70" s="221">
        <v>16</v>
      </c>
      <c r="G70" s="85">
        <v>38751</v>
      </c>
      <c r="H70" s="91">
        <v>38751</v>
      </c>
      <c r="I70" s="91" t="s">
        <v>185</v>
      </c>
      <c r="J70" s="86">
        <v>750</v>
      </c>
      <c r="K70" s="86"/>
      <c r="L70" s="142">
        <v>750</v>
      </c>
      <c r="M70" s="92">
        <v>499.92</v>
      </c>
      <c r="N70" s="92"/>
      <c r="O70" s="142">
        <f t="shared" si="15"/>
        <v>499.92</v>
      </c>
      <c r="P70" s="92">
        <f t="shared" si="16"/>
        <v>324.94800000000004</v>
      </c>
      <c r="Q70" s="92"/>
      <c r="R70" s="142">
        <f t="shared" si="17"/>
        <v>324.94800000000004</v>
      </c>
      <c r="S70" s="234"/>
      <c r="T70" s="234"/>
    </row>
    <row r="71" spans="1:20" s="88" customFormat="1" ht="22.5">
      <c r="A71" s="81" t="s">
        <v>168</v>
      </c>
      <c r="B71" s="82">
        <v>2.3</v>
      </c>
      <c r="C71" s="83" t="s">
        <v>187</v>
      </c>
      <c r="D71" s="83" t="s">
        <v>186</v>
      </c>
      <c r="E71" s="83" t="s">
        <v>183</v>
      </c>
      <c r="F71" s="221">
        <v>18</v>
      </c>
      <c r="G71" s="85">
        <v>38810</v>
      </c>
      <c r="H71" s="91">
        <v>38810</v>
      </c>
      <c r="I71" s="91" t="s">
        <v>185</v>
      </c>
      <c r="J71" s="86">
        <v>750</v>
      </c>
      <c r="K71" s="86"/>
      <c r="L71" s="142">
        <v>750</v>
      </c>
      <c r="M71" s="92">
        <v>749.88</v>
      </c>
      <c r="N71" s="92"/>
      <c r="O71" s="142">
        <f t="shared" si="15"/>
        <v>749.88</v>
      </c>
      <c r="P71" s="92">
        <f t="shared" si="16"/>
        <v>487.422</v>
      </c>
      <c r="Q71" s="92"/>
      <c r="R71" s="142">
        <f t="shared" si="17"/>
        <v>487.422</v>
      </c>
      <c r="S71" s="234"/>
      <c r="T71" s="234"/>
    </row>
    <row r="72" spans="1:20" s="88" customFormat="1" ht="22.5">
      <c r="A72" s="81" t="s">
        <v>168</v>
      </c>
      <c r="B72" s="82">
        <v>2.3</v>
      </c>
      <c r="C72" s="83" t="s">
        <v>187</v>
      </c>
      <c r="D72" s="83" t="s">
        <v>186</v>
      </c>
      <c r="E72" s="83" t="s">
        <v>183</v>
      </c>
      <c r="F72" s="221">
        <v>19</v>
      </c>
      <c r="G72" s="85">
        <v>38840</v>
      </c>
      <c r="H72" s="91">
        <v>38840</v>
      </c>
      <c r="I72" s="91" t="s">
        <v>185</v>
      </c>
      <c r="J72" s="86">
        <v>1039</v>
      </c>
      <c r="K72" s="86"/>
      <c r="L72" s="142">
        <v>1039</v>
      </c>
      <c r="M72" s="92">
        <v>499.92</v>
      </c>
      <c r="N72" s="92"/>
      <c r="O72" s="142">
        <f t="shared" si="15"/>
        <v>499.92</v>
      </c>
      <c r="P72" s="92">
        <f t="shared" si="16"/>
        <v>324.94800000000004</v>
      </c>
      <c r="Q72" s="92"/>
      <c r="R72" s="142">
        <f t="shared" si="17"/>
        <v>324.94800000000004</v>
      </c>
      <c r="S72" s="234"/>
      <c r="T72" s="234"/>
    </row>
    <row r="73" spans="1:20" s="88" customFormat="1" ht="22.5">
      <c r="A73" s="81" t="s">
        <v>168</v>
      </c>
      <c r="B73" s="82">
        <v>2.3</v>
      </c>
      <c r="C73" s="83" t="s">
        <v>187</v>
      </c>
      <c r="D73" s="83" t="s">
        <v>186</v>
      </c>
      <c r="E73" s="83" t="s">
        <v>183</v>
      </c>
      <c r="F73" s="221">
        <v>20</v>
      </c>
      <c r="G73" s="85">
        <v>38868</v>
      </c>
      <c r="H73" s="91">
        <v>38868</v>
      </c>
      <c r="I73" s="91" t="s">
        <v>185</v>
      </c>
      <c r="J73" s="86">
        <v>760</v>
      </c>
      <c r="K73" s="86"/>
      <c r="L73" s="142">
        <v>760</v>
      </c>
      <c r="M73" s="92">
        <v>499.92</v>
      </c>
      <c r="N73" s="92"/>
      <c r="O73" s="142">
        <f t="shared" si="15"/>
        <v>499.92</v>
      </c>
      <c r="P73" s="92">
        <f t="shared" si="16"/>
        <v>324.94800000000004</v>
      </c>
      <c r="Q73" s="92"/>
      <c r="R73" s="142">
        <f t="shared" si="17"/>
        <v>324.94800000000004</v>
      </c>
      <c r="S73" s="234"/>
      <c r="T73" s="234"/>
    </row>
    <row r="74" spans="1:20" s="88" customFormat="1" ht="22.5">
      <c r="A74" s="81" t="s">
        <v>168</v>
      </c>
      <c r="B74" s="82">
        <v>2.3</v>
      </c>
      <c r="C74" s="83" t="s">
        <v>187</v>
      </c>
      <c r="D74" s="83" t="s">
        <v>186</v>
      </c>
      <c r="E74" s="83" t="s">
        <v>183</v>
      </c>
      <c r="F74" s="221">
        <v>21</v>
      </c>
      <c r="G74" s="85">
        <v>38901</v>
      </c>
      <c r="H74" s="91">
        <v>38901</v>
      </c>
      <c r="I74" s="91" t="s">
        <v>185</v>
      </c>
      <c r="J74" s="86">
        <v>1137</v>
      </c>
      <c r="K74" s="86"/>
      <c r="L74" s="142">
        <v>1137</v>
      </c>
      <c r="M74" s="92">
        <v>499.92</v>
      </c>
      <c r="N74" s="92"/>
      <c r="O74" s="142">
        <f t="shared" si="15"/>
        <v>499.92</v>
      </c>
      <c r="P74" s="92">
        <f t="shared" si="16"/>
        <v>324.94800000000004</v>
      </c>
      <c r="Q74" s="92"/>
      <c r="R74" s="142">
        <f t="shared" si="17"/>
        <v>324.94800000000004</v>
      </c>
      <c r="S74" s="234"/>
      <c r="T74" s="234"/>
    </row>
    <row r="75" spans="1:20" s="88" customFormat="1" ht="22.5">
      <c r="A75" s="81" t="s">
        <v>168</v>
      </c>
      <c r="B75" s="82">
        <v>2.3</v>
      </c>
      <c r="C75" s="83" t="s">
        <v>187</v>
      </c>
      <c r="D75" s="83" t="s">
        <v>186</v>
      </c>
      <c r="E75" s="83" t="s">
        <v>183</v>
      </c>
      <c r="F75" s="221" t="s">
        <v>176</v>
      </c>
      <c r="G75" s="85">
        <v>38930</v>
      </c>
      <c r="H75" s="91">
        <v>38930</v>
      </c>
      <c r="I75" s="91" t="s">
        <v>185</v>
      </c>
      <c r="J75" s="86">
        <v>885</v>
      </c>
      <c r="K75" s="86"/>
      <c r="L75" s="142">
        <v>708</v>
      </c>
      <c r="M75" s="92">
        <v>624.9</v>
      </c>
      <c r="N75" s="92"/>
      <c r="O75" s="142">
        <f t="shared" si="15"/>
        <v>624.9</v>
      </c>
      <c r="P75" s="92">
        <f t="shared" si="16"/>
        <v>406.185</v>
      </c>
      <c r="Q75" s="92"/>
      <c r="R75" s="142">
        <f t="shared" si="17"/>
        <v>406.185</v>
      </c>
      <c r="S75" s="234"/>
      <c r="T75" s="234"/>
    </row>
    <row r="76" spans="1:20" s="88" customFormat="1" ht="22.5">
      <c r="A76" s="81" t="s">
        <v>168</v>
      </c>
      <c r="B76" s="82">
        <v>2.3</v>
      </c>
      <c r="C76" s="83" t="s">
        <v>187</v>
      </c>
      <c r="D76" s="83" t="s">
        <v>186</v>
      </c>
      <c r="E76" s="83" t="s">
        <v>184</v>
      </c>
      <c r="F76" s="221">
        <v>39</v>
      </c>
      <c r="G76" s="85">
        <v>38715</v>
      </c>
      <c r="H76" s="91">
        <v>38715</v>
      </c>
      <c r="I76" s="91" t="s">
        <v>185</v>
      </c>
      <c r="J76" s="86">
        <v>2083</v>
      </c>
      <c r="K76" s="86"/>
      <c r="L76" s="142">
        <v>1666.4</v>
      </c>
      <c r="M76" s="92">
        <v>374.94</v>
      </c>
      <c r="N76" s="92"/>
      <c r="O76" s="142">
        <f aca="true" t="shared" si="18" ref="O76:O82">+N76+M76</f>
        <v>374.94</v>
      </c>
      <c r="P76" s="92">
        <f aca="true" t="shared" si="19" ref="P76:P82">M76*0.65</f>
        <v>243.711</v>
      </c>
      <c r="Q76" s="92"/>
      <c r="R76" s="142">
        <f aca="true" t="shared" si="20" ref="R76:R82">+Q76+P76</f>
        <v>243.711</v>
      </c>
      <c r="S76" s="234"/>
      <c r="T76" s="234"/>
    </row>
    <row r="77" spans="1:20" s="88" customFormat="1" ht="22.5">
      <c r="A77" s="81" t="s">
        <v>168</v>
      </c>
      <c r="B77" s="82">
        <v>2.3</v>
      </c>
      <c r="C77" s="83" t="s">
        <v>187</v>
      </c>
      <c r="D77" s="83" t="s">
        <v>186</v>
      </c>
      <c r="E77" s="83" t="s">
        <v>184</v>
      </c>
      <c r="F77" s="221">
        <v>5</v>
      </c>
      <c r="G77" s="85">
        <v>38748</v>
      </c>
      <c r="H77" s="91">
        <v>38748</v>
      </c>
      <c r="I77" s="91" t="s">
        <v>185</v>
      </c>
      <c r="J77" s="86">
        <v>2250</v>
      </c>
      <c r="K77" s="86"/>
      <c r="L77" s="142">
        <v>1800</v>
      </c>
      <c r="M77" s="92">
        <v>249.96</v>
      </c>
      <c r="N77" s="92"/>
      <c r="O77" s="142">
        <f t="shared" si="18"/>
        <v>249.96</v>
      </c>
      <c r="P77" s="92">
        <f t="shared" si="19"/>
        <v>162.47400000000002</v>
      </c>
      <c r="Q77" s="92"/>
      <c r="R77" s="142">
        <f t="shared" si="20"/>
        <v>162.47400000000002</v>
      </c>
      <c r="S77" s="234"/>
      <c r="T77" s="234"/>
    </row>
    <row r="78" spans="1:20" s="88" customFormat="1" ht="22.5">
      <c r="A78" s="81" t="s">
        <v>168</v>
      </c>
      <c r="B78" s="82">
        <v>2.3</v>
      </c>
      <c r="C78" s="83" t="s">
        <v>187</v>
      </c>
      <c r="D78" s="83" t="s">
        <v>186</v>
      </c>
      <c r="E78" s="83" t="s">
        <v>184</v>
      </c>
      <c r="F78" s="221">
        <v>9</v>
      </c>
      <c r="G78" s="85">
        <v>38779</v>
      </c>
      <c r="H78" s="91">
        <v>38779</v>
      </c>
      <c r="I78" s="91" t="s">
        <v>185</v>
      </c>
      <c r="J78" s="86">
        <v>2125</v>
      </c>
      <c r="K78" s="86"/>
      <c r="L78" s="142">
        <v>1700</v>
      </c>
      <c r="M78" s="92">
        <v>374.94</v>
      </c>
      <c r="N78" s="92"/>
      <c r="O78" s="142">
        <f t="shared" si="18"/>
        <v>374.94</v>
      </c>
      <c r="P78" s="92">
        <f t="shared" si="19"/>
        <v>243.711</v>
      </c>
      <c r="Q78" s="92"/>
      <c r="R78" s="142">
        <f t="shared" si="20"/>
        <v>243.711</v>
      </c>
      <c r="S78" s="234"/>
      <c r="T78" s="234"/>
    </row>
    <row r="79" spans="1:20" s="88" customFormat="1" ht="22.5">
      <c r="A79" s="81" t="s">
        <v>168</v>
      </c>
      <c r="B79" s="82">
        <v>2.3</v>
      </c>
      <c r="C79" s="83" t="s">
        <v>187</v>
      </c>
      <c r="D79" s="83" t="s">
        <v>186</v>
      </c>
      <c r="E79" s="83" t="s">
        <v>184</v>
      </c>
      <c r="F79" s="221">
        <v>15</v>
      </c>
      <c r="G79" s="85">
        <v>38839</v>
      </c>
      <c r="H79" s="91">
        <v>38839</v>
      </c>
      <c r="I79" s="91" t="s">
        <v>185</v>
      </c>
      <c r="J79" s="86">
        <v>3102.5</v>
      </c>
      <c r="K79" s="86"/>
      <c r="L79" s="142">
        <v>2482</v>
      </c>
      <c r="M79" s="92">
        <v>249.96</v>
      </c>
      <c r="N79" s="92"/>
      <c r="O79" s="142">
        <f t="shared" si="18"/>
        <v>249.96</v>
      </c>
      <c r="P79" s="92">
        <f t="shared" si="19"/>
        <v>162.47400000000002</v>
      </c>
      <c r="Q79" s="92"/>
      <c r="R79" s="142">
        <f t="shared" si="20"/>
        <v>162.47400000000002</v>
      </c>
      <c r="S79" s="234"/>
      <c r="T79" s="234"/>
    </row>
    <row r="80" spans="1:20" s="88" customFormat="1" ht="22.5">
      <c r="A80" s="81" t="s">
        <v>168</v>
      </c>
      <c r="B80" s="82">
        <v>2.3</v>
      </c>
      <c r="C80" s="83" t="s">
        <v>187</v>
      </c>
      <c r="D80" s="83" t="s">
        <v>186</v>
      </c>
      <c r="E80" s="83" t="s">
        <v>184</v>
      </c>
      <c r="F80" s="221">
        <v>17</v>
      </c>
      <c r="G80" s="85">
        <v>38869</v>
      </c>
      <c r="H80" s="91">
        <v>38869</v>
      </c>
      <c r="I80" s="91" t="s">
        <v>185</v>
      </c>
      <c r="J80" s="86">
        <v>3285</v>
      </c>
      <c r="K80" s="86"/>
      <c r="L80" s="142">
        <v>2628</v>
      </c>
      <c r="M80" s="92">
        <v>874.86</v>
      </c>
      <c r="N80" s="92"/>
      <c r="O80" s="142">
        <f t="shared" si="18"/>
        <v>874.86</v>
      </c>
      <c r="P80" s="92">
        <f t="shared" si="19"/>
        <v>568.659</v>
      </c>
      <c r="Q80" s="92"/>
      <c r="R80" s="142">
        <f t="shared" si="20"/>
        <v>568.659</v>
      </c>
      <c r="S80" s="234"/>
      <c r="T80" s="234"/>
    </row>
    <row r="81" spans="1:20" s="88" customFormat="1" ht="22.5">
      <c r="A81" s="81" t="s">
        <v>168</v>
      </c>
      <c r="B81" s="82">
        <v>2.3</v>
      </c>
      <c r="C81" s="83" t="s">
        <v>187</v>
      </c>
      <c r="D81" s="83" t="s">
        <v>186</v>
      </c>
      <c r="E81" s="83" t="s">
        <v>184</v>
      </c>
      <c r="F81" s="221">
        <v>19</v>
      </c>
      <c r="G81" s="85">
        <v>38899</v>
      </c>
      <c r="H81" s="91">
        <v>38899</v>
      </c>
      <c r="I81" s="91" t="s">
        <v>185</v>
      </c>
      <c r="J81" s="86">
        <v>2530</v>
      </c>
      <c r="K81" s="86"/>
      <c r="L81" s="142">
        <v>2024</v>
      </c>
      <c r="M81" s="92">
        <v>124.98</v>
      </c>
      <c r="N81" s="92"/>
      <c r="O81" s="142">
        <f t="shared" si="18"/>
        <v>124.98</v>
      </c>
      <c r="P81" s="92">
        <f t="shared" si="19"/>
        <v>81.23700000000001</v>
      </c>
      <c r="Q81" s="92"/>
      <c r="R81" s="142">
        <f t="shared" si="20"/>
        <v>81.23700000000001</v>
      </c>
      <c r="S81" s="234"/>
      <c r="T81" s="234"/>
    </row>
    <row r="82" spans="1:20" s="88" customFormat="1" ht="22.5">
      <c r="A82" s="81" t="s">
        <v>168</v>
      </c>
      <c r="B82" s="82">
        <v>2.3</v>
      </c>
      <c r="C82" s="83" t="s">
        <v>187</v>
      </c>
      <c r="D82" s="83" t="s">
        <v>186</v>
      </c>
      <c r="E82" s="83" t="s">
        <v>184</v>
      </c>
      <c r="F82" s="221">
        <v>24</v>
      </c>
      <c r="G82" s="85">
        <v>38936</v>
      </c>
      <c r="H82" s="91">
        <v>38936</v>
      </c>
      <c r="I82" s="91" t="s">
        <v>185</v>
      </c>
      <c r="J82" s="86">
        <v>2780</v>
      </c>
      <c r="K82" s="86"/>
      <c r="L82" s="142">
        <v>2224</v>
      </c>
      <c r="M82" s="92">
        <v>624.9</v>
      </c>
      <c r="N82" s="92"/>
      <c r="O82" s="142">
        <f t="shared" si="18"/>
        <v>624.9</v>
      </c>
      <c r="P82" s="92">
        <f t="shared" si="19"/>
        <v>406.185</v>
      </c>
      <c r="Q82" s="92"/>
      <c r="R82" s="142">
        <f t="shared" si="20"/>
        <v>406.185</v>
      </c>
      <c r="S82" s="234"/>
      <c r="T82" s="234"/>
    </row>
    <row r="83" spans="1:20" s="88" customFormat="1" ht="11.25">
      <c r="A83" s="81"/>
      <c r="B83" s="82"/>
      <c r="C83" s="83"/>
      <c r="D83" s="83"/>
      <c r="E83" s="83"/>
      <c r="F83" s="90"/>
      <c r="G83" s="85"/>
      <c r="H83" s="91"/>
      <c r="I83" s="91"/>
      <c r="J83" s="86"/>
      <c r="K83" s="86"/>
      <c r="L83" s="142"/>
      <c r="M83" s="92"/>
      <c r="N83" s="92"/>
      <c r="O83" s="142"/>
      <c r="P83" s="92"/>
      <c r="Q83" s="92"/>
      <c r="R83" s="142"/>
      <c r="S83" s="87"/>
      <c r="T83" s="87"/>
    </row>
    <row r="84" ht="11.25">
      <c r="U84" s="29"/>
    </row>
    <row r="85" spans="1:21" ht="11.25">
      <c r="A85" s="241" t="s">
        <v>1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3"/>
      <c r="M85" s="27" t="s">
        <v>27</v>
      </c>
      <c r="N85" s="27"/>
      <c r="O85" s="137"/>
      <c r="P85" s="27" t="s">
        <v>22</v>
      </c>
      <c r="Q85" s="27"/>
      <c r="R85" s="137"/>
      <c r="S85" s="34" t="s">
        <v>25</v>
      </c>
      <c r="T85" s="35" t="s">
        <v>26</v>
      </c>
      <c r="U85" s="29"/>
    </row>
    <row r="86" spans="1:22" ht="11.25">
      <c r="A86" s="260"/>
      <c r="B86" s="261"/>
      <c r="C86" s="267"/>
      <c r="D86" s="268"/>
      <c r="E86" s="268"/>
      <c r="F86" s="268"/>
      <c r="G86" s="268"/>
      <c r="H86" s="268"/>
      <c r="I86" s="268"/>
      <c r="J86" s="268"/>
      <c r="K86" s="269"/>
      <c r="L86" s="157" t="s">
        <v>12</v>
      </c>
      <c r="M86" s="3">
        <v>191980</v>
      </c>
      <c r="N86" s="3"/>
      <c r="O86" s="138"/>
      <c r="P86" s="53">
        <f>M86*0.5</f>
        <v>95990</v>
      </c>
      <c r="Q86" s="128"/>
      <c r="R86" s="147"/>
      <c r="S86" s="52"/>
      <c r="T86" s="52"/>
      <c r="U86" s="29"/>
      <c r="V86" s="29"/>
    </row>
    <row r="87" spans="1:22" ht="11.25">
      <c r="A87" s="260"/>
      <c r="B87" s="261"/>
      <c r="C87" s="264">
        <v>0</v>
      </c>
      <c r="D87" s="265"/>
      <c r="E87" s="265"/>
      <c r="F87" s="265"/>
      <c r="G87" s="265"/>
      <c r="H87" s="265"/>
      <c r="I87" s="265"/>
      <c r="J87" s="265"/>
      <c r="K87" s="266"/>
      <c r="L87" s="158" t="s">
        <v>29</v>
      </c>
      <c r="M87" s="4">
        <f>SUM(M91:M92)</f>
        <v>213480</v>
      </c>
      <c r="N87" s="4"/>
      <c r="O87" s="139">
        <f>+N87+M87</f>
        <v>213480</v>
      </c>
      <c r="P87" s="4">
        <f>SUM(P91:P92)</f>
        <v>138762</v>
      </c>
      <c r="Q87" s="130"/>
      <c r="R87" s="150">
        <f>+Q87+P87</f>
        <v>138762</v>
      </c>
      <c r="S87" s="5">
        <f>R87*0.375</f>
        <v>52035.75</v>
      </c>
      <c r="T87" s="5">
        <f>R87-S87</f>
        <v>86726.25</v>
      </c>
      <c r="U87" s="29"/>
      <c r="V87" s="29"/>
    </row>
    <row r="88" spans="1:22" ht="11.25">
      <c r="A88" s="260"/>
      <c r="B88" s="261"/>
      <c r="C88" s="45"/>
      <c r="D88" s="44"/>
      <c r="E88" s="44"/>
      <c r="F88" s="44"/>
      <c r="G88" s="44"/>
      <c r="H88" s="44"/>
      <c r="I88" s="44"/>
      <c r="J88" s="44"/>
      <c r="K88" s="46"/>
      <c r="L88" s="161"/>
      <c r="M88" s="4">
        <v>0</v>
      </c>
      <c r="N88" s="4"/>
      <c r="O88" s="139"/>
      <c r="P88" s="4">
        <v>0</v>
      </c>
      <c r="Q88" s="130"/>
      <c r="R88" s="150"/>
      <c r="S88" s="5">
        <f>R88*0.375</f>
        <v>0</v>
      </c>
      <c r="T88" s="5">
        <f>R88-S88</f>
        <v>0</v>
      </c>
      <c r="U88" s="29"/>
      <c r="V88" s="29"/>
    </row>
    <row r="89" spans="1:22" ht="11.25">
      <c r="A89" s="262"/>
      <c r="B89" s="263"/>
      <c r="C89" s="257"/>
      <c r="D89" s="258"/>
      <c r="E89" s="258"/>
      <c r="F89" s="258"/>
      <c r="G89" s="258"/>
      <c r="H89" s="258"/>
      <c r="I89" s="258"/>
      <c r="J89" s="258"/>
      <c r="K89" s="259"/>
      <c r="L89" s="159" t="s">
        <v>13</v>
      </c>
      <c r="M89" s="6">
        <f>M86-M87-M88</f>
        <v>-21500</v>
      </c>
      <c r="N89" s="6"/>
      <c r="O89" s="140"/>
      <c r="P89" s="6">
        <f>P86-P87</f>
        <v>-42772</v>
      </c>
      <c r="Q89" s="129"/>
      <c r="R89" s="148"/>
      <c r="S89" s="54"/>
      <c r="T89" s="1"/>
      <c r="U89" s="29"/>
      <c r="V89" s="29"/>
    </row>
    <row r="90" spans="1:21" ht="22.5">
      <c r="A90" s="7" t="s">
        <v>14</v>
      </c>
      <c r="B90" s="7" t="s">
        <v>11</v>
      </c>
      <c r="C90" s="36" t="s">
        <v>24</v>
      </c>
      <c r="D90" s="36" t="s">
        <v>20</v>
      </c>
      <c r="E90" s="42" t="s">
        <v>2</v>
      </c>
      <c r="F90" s="36" t="s">
        <v>19</v>
      </c>
      <c r="G90" s="36" t="s">
        <v>18</v>
      </c>
      <c r="H90" s="42" t="s">
        <v>17</v>
      </c>
      <c r="I90" s="42" t="s">
        <v>16</v>
      </c>
      <c r="J90" s="36" t="s">
        <v>3</v>
      </c>
      <c r="K90" s="36" t="s">
        <v>4</v>
      </c>
      <c r="L90" s="141" t="s">
        <v>5</v>
      </c>
      <c r="M90" s="7" t="s">
        <v>21</v>
      </c>
      <c r="N90" s="7" t="s">
        <v>129</v>
      </c>
      <c r="O90" s="141" t="s">
        <v>130</v>
      </c>
      <c r="P90" s="7" t="s">
        <v>22</v>
      </c>
      <c r="Q90" s="7" t="s">
        <v>131</v>
      </c>
      <c r="R90" s="141" t="s">
        <v>132</v>
      </c>
      <c r="S90" s="206" t="s">
        <v>28</v>
      </c>
      <c r="T90" s="206"/>
      <c r="U90" s="29"/>
    </row>
    <row r="91" spans="1:20" s="88" customFormat="1" ht="56.25">
      <c r="A91" s="81" t="s">
        <v>15</v>
      </c>
      <c r="B91" s="82"/>
      <c r="C91" s="83" t="s">
        <v>44</v>
      </c>
      <c r="D91" s="79" t="s">
        <v>105</v>
      </c>
      <c r="E91" s="87" t="s">
        <v>47</v>
      </c>
      <c r="F91" s="93" t="s">
        <v>50</v>
      </c>
      <c r="G91" s="85">
        <v>38261</v>
      </c>
      <c r="H91" s="85">
        <v>38342</v>
      </c>
      <c r="I91" s="85" t="s">
        <v>49</v>
      </c>
      <c r="J91" s="86">
        <v>213480</v>
      </c>
      <c r="K91" s="86">
        <f>+J91*0.2</f>
        <v>42696</v>
      </c>
      <c r="L91" s="142">
        <f>SUM(J91:K91)</f>
        <v>256176</v>
      </c>
      <c r="M91" s="86">
        <f>J91</f>
        <v>213480</v>
      </c>
      <c r="N91" s="86"/>
      <c r="O91" s="142">
        <f>+N91+M91</f>
        <v>213480</v>
      </c>
      <c r="P91" s="86">
        <f>M91*0.65</f>
        <v>138762</v>
      </c>
      <c r="Q91" s="86"/>
      <c r="R91" s="142">
        <f>+Q91+P91</f>
        <v>138762</v>
      </c>
      <c r="S91" s="234"/>
      <c r="T91" s="234"/>
    </row>
    <row r="92" spans="1:21" ht="11.25">
      <c r="A92" s="62"/>
      <c r="B92" s="8"/>
      <c r="C92" s="9"/>
      <c r="D92" s="9"/>
      <c r="E92" s="9"/>
      <c r="F92" s="9"/>
      <c r="G92" s="10"/>
      <c r="H92" s="11"/>
      <c r="I92" s="11"/>
      <c r="J92" s="12"/>
      <c r="K92" s="12"/>
      <c r="L92" s="143"/>
      <c r="M92" s="12"/>
      <c r="N92" s="12"/>
      <c r="O92" s="143"/>
      <c r="P92" s="12"/>
      <c r="Q92" s="12"/>
      <c r="R92" s="143"/>
      <c r="S92" s="208"/>
      <c r="T92" s="208"/>
      <c r="U92" s="29"/>
    </row>
    <row r="93" ht="11.25">
      <c r="U93" s="29"/>
    </row>
    <row r="94" spans="1:21" ht="11.25">
      <c r="A94" s="241" t="s">
        <v>8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3"/>
      <c r="M94" s="26" t="s">
        <v>27</v>
      </c>
      <c r="N94" s="27"/>
      <c r="O94" s="137"/>
      <c r="P94" s="27" t="s">
        <v>22</v>
      </c>
      <c r="Q94" s="27"/>
      <c r="R94" s="137"/>
      <c r="S94" s="34" t="s">
        <v>25</v>
      </c>
      <c r="T94" s="35" t="s">
        <v>26</v>
      </c>
      <c r="U94" s="29"/>
    </row>
    <row r="95" spans="1:22" ht="11.25">
      <c r="A95" s="260"/>
      <c r="B95" s="261"/>
      <c r="C95" s="267"/>
      <c r="D95" s="268"/>
      <c r="E95" s="268"/>
      <c r="F95" s="268"/>
      <c r="G95" s="268"/>
      <c r="H95" s="268"/>
      <c r="I95" s="268"/>
      <c r="J95" s="268"/>
      <c r="K95" s="269"/>
      <c r="L95" s="163" t="s">
        <v>12</v>
      </c>
      <c r="M95" s="3">
        <v>0</v>
      </c>
      <c r="N95" s="3"/>
      <c r="O95" s="138"/>
      <c r="P95" s="3">
        <f>M95*0.65</f>
        <v>0</v>
      </c>
      <c r="Q95" s="128"/>
      <c r="R95" s="147"/>
      <c r="S95" s="52"/>
      <c r="T95" s="52"/>
      <c r="U95" s="29"/>
      <c r="V95" s="29"/>
    </row>
    <row r="96" spans="1:22" ht="11.25">
      <c r="A96" s="260"/>
      <c r="B96" s="261"/>
      <c r="C96" s="264">
        <v>0</v>
      </c>
      <c r="D96" s="265"/>
      <c r="E96" s="265"/>
      <c r="F96" s="265"/>
      <c r="G96" s="265"/>
      <c r="H96" s="265"/>
      <c r="I96" s="265"/>
      <c r="J96" s="265"/>
      <c r="K96" s="266"/>
      <c r="L96" s="158" t="s">
        <v>29</v>
      </c>
      <c r="M96" s="4">
        <f>SUM(M100:M101)</f>
        <v>0</v>
      </c>
      <c r="N96" s="4"/>
      <c r="O96" s="139"/>
      <c r="P96" s="4">
        <f>SUM(P100:P100)</f>
        <v>0</v>
      </c>
      <c r="Q96" s="130"/>
      <c r="R96" s="150"/>
      <c r="S96" s="5">
        <f>R96*0.375</f>
        <v>0</v>
      </c>
      <c r="T96" s="5">
        <f>R96-S96</f>
        <v>0</v>
      </c>
      <c r="U96" s="29"/>
      <c r="V96" s="29"/>
    </row>
    <row r="97" spans="1:22" ht="11.25">
      <c r="A97" s="260"/>
      <c r="B97" s="261"/>
      <c r="C97" s="45"/>
      <c r="D97" s="44"/>
      <c r="E97" s="44"/>
      <c r="F97" s="44"/>
      <c r="G97" s="44"/>
      <c r="H97" s="44"/>
      <c r="I97" s="44"/>
      <c r="J97" s="44"/>
      <c r="K97" s="46"/>
      <c r="L97" s="161"/>
      <c r="M97" s="4">
        <v>0</v>
      </c>
      <c r="N97" s="4"/>
      <c r="O97" s="139"/>
      <c r="P97" s="4">
        <v>0</v>
      </c>
      <c r="Q97" s="130"/>
      <c r="R97" s="150"/>
      <c r="S97" s="5">
        <f>R97*0.375</f>
        <v>0</v>
      </c>
      <c r="T97" s="5">
        <f>R97-S97</f>
        <v>0</v>
      </c>
      <c r="U97" s="29"/>
      <c r="V97" s="29"/>
    </row>
    <row r="98" spans="1:22" ht="11.25">
      <c r="A98" s="262"/>
      <c r="B98" s="263"/>
      <c r="C98" s="257"/>
      <c r="D98" s="258"/>
      <c r="E98" s="258"/>
      <c r="F98" s="258"/>
      <c r="G98" s="258"/>
      <c r="H98" s="258"/>
      <c r="I98" s="258"/>
      <c r="J98" s="258"/>
      <c r="K98" s="259"/>
      <c r="L98" s="159" t="s">
        <v>13</v>
      </c>
      <c r="M98" s="6">
        <f>M95-M96-M97</f>
        <v>0</v>
      </c>
      <c r="N98" s="6"/>
      <c r="O98" s="140"/>
      <c r="P98" s="6">
        <f>P95-P96</f>
        <v>0</v>
      </c>
      <c r="Q98" s="129"/>
      <c r="R98" s="148"/>
      <c r="S98" s="1"/>
      <c r="T98" s="1"/>
      <c r="U98" s="29"/>
      <c r="V98" s="29"/>
    </row>
    <row r="99" spans="1:21" ht="22.5">
      <c r="A99" s="7" t="s">
        <v>14</v>
      </c>
      <c r="B99" s="7" t="s">
        <v>11</v>
      </c>
      <c r="C99" s="36" t="s">
        <v>24</v>
      </c>
      <c r="D99" s="36" t="s">
        <v>20</v>
      </c>
      <c r="E99" s="42" t="s">
        <v>2</v>
      </c>
      <c r="F99" s="36" t="s">
        <v>19</v>
      </c>
      <c r="G99" s="36" t="s">
        <v>18</v>
      </c>
      <c r="H99" s="42" t="s">
        <v>17</v>
      </c>
      <c r="I99" s="42" t="s">
        <v>16</v>
      </c>
      <c r="J99" s="36" t="s">
        <v>3</v>
      </c>
      <c r="K99" s="36" t="s">
        <v>4</v>
      </c>
      <c r="L99" s="141" t="s">
        <v>5</v>
      </c>
      <c r="M99" s="7" t="s">
        <v>21</v>
      </c>
      <c r="N99" s="7" t="s">
        <v>129</v>
      </c>
      <c r="O99" s="141" t="s">
        <v>130</v>
      </c>
      <c r="P99" s="7" t="s">
        <v>22</v>
      </c>
      <c r="Q99" s="7" t="s">
        <v>131</v>
      </c>
      <c r="R99" s="141" t="s">
        <v>132</v>
      </c>
      <c r="S99" s="206" t="s">
        <v>28</v>
      </c>
      <c r="T99" s="206"/>
      <c r="U99" s="29"/>
    </row>
    <row r="100" spans="1:21" ht="11.25">
      <c r="A100" s="61"/>
      <c r="B100" s="8"/>
      <c r="C100" s="9"/>
      <c r="D100" s="15"/>
      <c r="E100" s="8"/>
      <c r="F100" s="8"/>
      <c r="G100" s="16"/>
      <c r="H100" s="17"/>
      <c r="I100" s="18"/>
      <c r="J100" s="12"/>
      <c r="K100" s="12"/>
      <c r="L100" s="164">
        <f>J100+K100</f>
        <v>0</v>
      </c>
      <c r="M100" s="12"/>
      <c r="N100" s="12"/>
      <c r="O100" s="143"/>
      <c r="P100" s="12">
        <f>M100*0.5</f>
        <v>0</v>
      </c>
      <c r="Q100" s="12"/>
      <c r="R100" s="143"/>
      <c r="S100" s="208"/>
      <c r="T100" s="208"/>
      <c r="U100" s="29"/>
    </row>
    <row r="101" spans="1:21" ht="11.25">
      <c r="A101" s="62"/>
      <c r="B101" s="8"/>
      <c r="C101" s="9"/>
      <c r="D101" s="9"/>
      <c r="E101" s="9"/>
      <c r="F101" s="9"/>
      <c r="G101" s="10"/>
      <c r="H101" s="11"/>
      <c r="I101" s="11"/>
      <c r="J101" s="12"/>
      <c r="K101" s="12"/>
      <c r="L101" s="143"/>
      <c r="M101" s="12"/>
      <c r="N101" s="12"/>
      <c r="O101" s="143"/>
      <c r="P101" s="12">
        <f>M101*0.5</f>
        <v>0</v>
      </c>
      <c r="Q101" s="12"/>
      <c r="R101" s="143"/>
      <c r="S101" s="208"/>
      <c r="T101" s="208"/>
      <c r="U101" s="29"/>
    </row>
    <row r="102" ht="11.25">
      <c r="U102" s="29"/>
    </row>
    <row r="103" spans="1:21" ht="11.25">
      <c r="A103" s="241" t="s">
        <v>23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3"/>
      <c r="M103" s="27" t="s">
        <v>27</v>
      </c>
      <c r="N103" s="27"/>
      <c r="O103" s="137"/>
      <c r="P103" s="27" t="s">
        <v>22</v>
      </c>
      <c r="Q103" s="131"/>
      <c r="R103" s="151"/>
      <c r="S103" s="50" t="s">
        <v>25</v>
      </c>
      <c r="T103" s="51" t="s">
        <v>26</v>
      </c>
      <c r="U103" s="29"/>
    </row>
    <row r="104" spans="1:22" ht="11.25">
      <c r="A104" s="260"/>
      <c r="B104" s="261"/>
      <c r="C104" s="216"/>
      <c r="D104" s="217"/>
      <c r="E104" s="217"/>
      <c r="F104" s="217"/>
      <c r="G104" s="217"/>
      <c r="H104" s="217"/>
      <c r="I104" s="217"/>
      <c r="J104" s="217"/>
      <c r="K104" s="218"/>
      <c r="L104" s="163" t="s">
        <v>12</v>
      </c>
      <c r="M104" s="3">
        <v>0</v>
      </c>
      <c r="N104" s="3"/>
      <c r="O104" s="138"/>
      <c r="P104" s="53">
        <f>M104*0.65</f>
        <v>0</v>
      </c>
      <c r="Q104" s="53"/>
      <c r="R104" s="152"/>
      <c r="S104" s="58"/>
      <c r="T104" s="58"/>
      <c r="U104" s="29"/>
      <c r="V104" s="29"/>
    </row>
    <row r="105" spans="1:22" ht="11.25">
      <c r="A105" s="260"/>
      <c r="B105" s="261"/>
      <c r="C105" s="264">
        <v>0</v>
      </c>
      <c r="D105" s="265"/>
      <c r="E105" s="265"/>
      <c r="F105" s="265"/>
      <c r="G105" s="265"/>
      <c r="H105" s="265"/>
      <c r="I105" s="265"/>
      <c r="J105" s="265"/>
      <c r="K105" s="266"/>
      <c r="L105" s="158" t="s">
        <v>29</v>
      </c>
      <c r="M105" s="4">
        <f>SUM(M109)</f>
        <v>0</v>
      </c>
      <c r="N105" s="4"/>
      <c r="O105" s="139"/>
      <c r="P105" s="4">
        <f>SUM(P109)</f>
        <v>0</v>
      </c>
      <c r="Q105" s="130"/>
      <c r="R105" s="150"/>
      <c r="S105" s="5">
        <f>R105*0.375</f>
        <v>0</v>
      </c>
      <c r="T105" s="5">
        <f>R105-S105</f>
        <v>0</v>
      </c>
      <c r="U105" s="29"/>
      <c r="V105" s="29"/>
    </row>
    <row r="106" spans="1:22" ht="11.25">
      <c r="A106" s="260"/>
      <c r="B106" s="261"/>
      <c r="C106" s="45"/>
      <c r="D106" s="44"/>
      <c r="E106" s="44"/>
      <c r="F106" s="44"/>
      <c r="G106" s="44"/>
      <c r="H106" s="44"/>
      <c r="I106" s="44"/>
      <c r="J106" s="44"/>
      <c r="K106" s="46"/>
      <c r="L106" s="158"/>
      <c r="M106" s="4"/>
      <c r="N106" s="4"/>
      <c r="O106" s="139"/>
      <c r="P106" s="4"/>
      <c r="Q106" s="130"/>
      <c r="R106" s="150"/>
      <c r="S106" s="5">
        <f>R106*0.375</f>
        <v>0</v>
      </c>
      <c r="T106" s="5">
        <f>R106-S106</f>
        <v>0</v>
      </c>
      <c r="U106" s="29"/>
      <c r="V106" s="29"/>
    </row>
    <row r="107" spans="1:22" ht="11.25">
      <c r="A107" s="262"/>
      <c r="B107" s="263"/>
      <c r="C107" s="257"/>
      <c r="D107" s="258"/>
      <c r="E107" s="258"/>
      <c r="F107" s="258"/>
      <c r="G107" s="258"/>
      <c r="H107" s="258"/>
      <c r="I107" s="258"/>
      <c r="J107" s="258"/>
      <c r="K107" s="259"/>
      <c r="L107" s="159" t="s">
        <v>13</v>
      </c>
      <c r="M107" s="6">
        <f>M104-M105-M106</f>
        <v>0</v>
      </c>
      <c r="N107" s="6"/>
      <c r="O107" s="140"/>
      <c r="P107" s="13">
        <f>P104-P105</f>
        <v>0</v>
      </c>
      <c r="Q107" s="54"/>
      <c r="R107" s="153"/>
      <c r="S107" s="1"/>
      <c r="T107" s="1"/>
      <c r="U107" s="29"/>
      <c r="V107" s="29"/>
    </row>
    <row r="108" spans="1:21" ht="22.5">
      <c r="A108" s="7" t="s">
        <v>14</v>
      </c>
      <c r="B108" s="7" t="s">
        <v>11</v>
      </c>
      <c r="C108" s="36" t="s">
        <v>24</v>
      </c>
      <c r="D108" s="36" t="s">
        <v>20</v>
      </c>
      <c r="E108" s="42" t="s">
        <v>2</v>
      </c>
      <c r="F108" s="36" t="s">
        <v>19</v>
      </c>
      <c r="G108" s="36" t="s">
        <v>18</v>
      </c>
      <c r="H108" s="42" t="s">
        <v>17</v>
      </c>
      <c r="I108" s="42" t="s">
        <v>16</v>
      </c>
      <c r="J108" s="36" t="s">
        <v>3</v>
      </c>
      <c r="K108" s="36" t="s">
        <v>4</v>
      </c>
      <c r="L108" s="141" t="s">
        <v>5</v>
      </c>
      <c r="M108" s="7" t="s">
        <v>21</v>
      </c>
      <c r="N108" s="7" t="s">
        <v>129</v>
      </c>
      <c r="O108" s="141" t="s">
        <v>130</v>
      </c>
      <c r="P108" s="7" t="s">
        <v>22</v>
      </c>
      <c r="Q108" s="7" t="s">
        <v>131</v>
      </c>
      <c r="R108" s="141" t="s">
        <v>132</v>
      </c>
      <c r="S108" s="206" t="s">
        <v>28</v>
      </c>
      <c r="T108" s="206"/>
      <c r="U108" s="29"/>
    </row>
    <row r="109" spans="1:20" ht="14.25" customHeight="1">
      <c r="A109" s="61"/>
      <c r="B109" s="8"/>
      <c r="C109" s="9"/>
      <c r="D109" s="19"/>
      <c r="E109" s="14"/>
      <c r="F109" s="20"/>
      <c r="G109" s="21"/>
      <c r="H109" s="16"/>
      <c r="I109" s="22"/>
      <c r="J109" s="23"/>
      <c r="K109" s="24">
        <f>+J109*0.2</f>
        <v>0</v>
      </c>
      <c r="L109" s="165">
        <f>+K109+J109</f>
        <v>0</v>
      </c>
      <c r="M109" s="12">
        <f>+L109</f>
        <v>0</v>
      </c>
      <c r="N109" s="12"/>
      <c r="O109" s="143"/>
      <c r="P109" s="12">
        <f>M109*0.5</f>
        <v>0</v>
      </c>
      <c r="Q109" s="12"/>
      <c r="R109" s="143"/>
      <c r="S109" s="208"/>
      <c r="T109" s="208"/>
    </row>
    <row r="110" spans="1:21" ht="11.25">
      <c r="A110" s="62"/>
      <c r="B110" s="8"/>
      <c r="C110" s="9"/>
      <c r="D110" s="9"/>
      <c r="E110" s="9"/>
      <c r="F110" s="9"/>
      <c r="G110" s="10"/>
      <c r="H110" s="11"/>
      <c r="I110" s="11"/>
      <c r="J110" s="12"/>
      <c r="K110" s="12"/>
      <c r="L110" s="143"/>
      <c r="M110" s="12"/>
      <c r="N110" s="12"/>
      <c r="O110" s="143"/>
      <c r="P110" s="12">
        <f>M110*0.5</f>
        <v>0</v>
      </c>
      <c r="Q110" s="12"/>
      <c r="R110" s="143"/>
      <c r="S110" s="208"/>
      <c r="T110" s="208"/>
      <c r="U110" s="29"/>
    </row>
    <row r="111" ht="11.25">
      <c r="U111" s="29"/>
    </row>
    <row r="112" spans="1:21" ht="11.25">
      <c r="A112" s="241" t="s">
        <v>9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3"/>
      <c r="M112" s="26" t="s">
        <v>27</v>
      </c>
      <c r="N112" s="27"/>
      <c r="O112" s="137"/>
      <c r="P112" s="27" t="s">
        <v>22</v>
      </c>
      <c r="Q112" s="27"/>
      <c r="R112" s="137"/>
      <c r="S112" s="55" t="s">
        <v>25</v>
      </c>
      <c r="T112" s="55" t="s">
        <v>26</v>
      </c>
      <c r="U112" s="29"/>
    </row>
    <row r="113" spans="1:22" ht="11.25">
      <c r="A113" s="260"/>
      <c r="B113" s="261"/>
      <c r="C113" s="216"/>
      <c r="D113" s="217"/>
      <c r="E113" s="217"/>
      <c r="F113" s="217"/>
      <c r="G113" s="217"/>
      <c r="H113" s="217"/>
      <c r="I113" s="217"/>
      <c r="J113" s="217"/>
      <c r="K113" s="218"/>
      <c r="L113" s="163" t="s">
        <v>12</v>
      </c>
      <c r="M113" s="3">
        <v>917520</v>
      </c>
      <c r="N113" s="3"/>
      <c r="O113" s="138"/>
      <c r="P113" s="53">
        <f>M113*0.65</f>
        <v>596388</v>
      </c>
      <c r="Q113" s="128"/>
      <c r="R113" s="147"/>
      <c r="S113" s="52"/>
      <c r="T113" s="52"/>
      <c r="U113" s="29"/>
      <c r="V113" s="29"/>
    </row>
    <row r="114" spans="1:22" ht="11.25">
      <c r="A114" s="260"/>
      <c r="B114" s="261"/>
      <c r="C114" s="264">
        <v>0</v>
      </c>
      <c r="D114" s="265"/>
      <c r="E114" s="265"/>
      <c r="F114" s="265"/>
      <c r="G114" s="265"/>
      <c r="H114" s="265"/>
      <c r="I114" s="265"/>
      <c r="J114" s="265"/>
      <c r="K114" s="266"/>
      <c r="L114" s="158" t="s">
        <v>29</v>
      </c>
      <c r="M114" s="4">
        <f>SUM(M118:M122)</f>
        <v>654814.8</v>
      </c>
      <c r="N114" s="4"/>
      <c r="O114" s="139">
        <f>+N114+M114</f>
        <v>654814.8</v>
      </c>
      <c r="P114" s="4">
        <f>SUM(P118:P122)</f>
        <v>425629.62</v>
      </c>
      <c r="Q114" s="130"/>
      <c r="R114" s="150">
        <f>+Q114+P114</f>
        <v>425629.62</v>
      </c>
      <c r="S114" s="5">
        <f>R114*0.375</f>
        <v>159611.10749999998</v>
      </c>
      <c r="T114" s="5">
        <f>R114-S114</f>
        <v>266018.5125</v>
      </c>
      <c r="U114" s="29"/>
      <c r="V114" s="29"/>
    </row>
    <row r="115" spans="1:22" ht="11.25">
      <c r="A115" s="260"/>
      <c r="B115" s="261"/>
      <c r="C115" s="45"/>
      <c r="D115" s="44"/>
      <c r="E115" s="44"/>
      <c r="F115" s="44"/>
      <c r="G115" s="44"/>
      <c r="H115" s="44"/>
      <c r="I115" s="44"/>
      <c r="J115" s="44"/>
      <c r="K115" s="46"/>
      <c r="L115" s="158" t="s">
        <v>301</v>
      </c>
      <c r="M115" s="4">
        <f>SUM(M123:M125)</f>
        <v>266642.6</v>
      </c>
      <c r="N115" s="4">
        <f>SUM(N123:N125)</f>
        <v>0</v>
      </c>
      <c r="O115" s="139">
        <f>+N115+M115</f>
        <v>266642.6</v>
      </c>
      <c r="P115" s="4">
        <f>SUM(P123:P125)</f>
        <v>173317.69</v>
      </c>
      <c r="Q115" s="4">
        <f>SUM(Q123:Q125)</f>
        <v>0</v>
      </c>
      <c r="R115" s="139">
        <f>+Q115+P115</f>
        <v>173317.69</v>
      </c>
      <c r="S115" s="5">
        <f>R115*0.375</f>
        <v>64994.13375</v>
      </c>
      <c r="T115" s="5">
        <f>R115-S115</f>
        <v>108323.55625</v>
      </c>
      <c r="U115" s="29"/>
      <c r="V115" s="29"/>
    </row>
    <row r="116" spans="1:22" ht="11.25">
      <c r="A116" s="262"/>
      <c r="B116" s="263"/>
      <c r="C116" s="257"/>
      <c r="D116" s="258"/>
      <c r="E116" s="258"/>
      <c r="F116" s="258"/>
      <c r="G116" s="258"/>
      <c r="H116" s="258"/>
      <c r="I116" s="258"/>
      <c r="J116" s="258"/>
      <c r="K116" s="259"/>
      <c r="L116" s="159" t="s">
        <v>13</v>
      </c>
      <c r="M116" s="6">
        <f>M113-M114-M115</f>
        <v>-3937.4000000000233</v>
      </c>
      <c r="N116" s="6"/>
      <c r="O116" s="140"/>
      <c r="P116" s="6">
        <f>P113-P114</f>
        <v>170758.38</v>
      </c>
      <c r="Q116" s="129"/>
      <c r="R116" s="148"/>
      <c r="S116" s="1"/>
      <c r="T116" s="1"/>
      <c r="U116" s="29"/>
      <c r="V116" s="29"/>
    </row>
    <row r="117" spans="1:21" ht="22.5">
      <c r="A117" s="7" t="s">
        <v>14</v>
      </c>
      <c r="B117" s="7" t="s">
        <v>11</v>
      </c>
      <c r="C117" s="36" t="s">
        <v>24</v>
      </c>
      <c r="D117" s="36" t="s">
        <v>20</v>
      </c>
      <c r="E117" s="42" t="s">
        <v>2</v>
      </c>
      <c r="F117" s="36" t="s">
        <v>19</v>
      </c>
      <c r="G117" s="36" t="s">
        <v>18</v>
      </c>
      <c r="H117" s="42" t="s">
        <v>17</v>
      </c>
      <c r="I117" s="42" t="s">
        <v>16</v>
      </c>
      <c r="J117" s="36" t="s">
        <v>3</v>
      </c>
      <c r="K117" s="36" t="s">
        <v>4</v>
      </c>
      <c r="L117" s="141" t="s">
        <v>5</v>
      </c>
      <c r="M117" s="7" t="s">
        <v>21</v>
      </c>
      <c r="N117" s="7" t="s">
        <v>129</v>
      </c>
      <c r="O117" s="141" t="s">
        <v>130</v>
      </c>
      <c r="P117" s="7" t="s">
        <v>22</v>
      </c>
      <c r="Q117" s="7" t="s">
        <v>131</v>
      </c>
      <c r="R117" s="141" t="s">
        <v>132</v>
      </c>
      <c r="S117" s="206" t="s">
        <v>28</v>
      </c>
      <c r="T117" s="206"/>
      <c r="U117" s="29"/>
    </row>
    <row r="118" spans="1:21" s="88" customFormat="1" ht="33.75">
      <c r="A118" s="81" t="s">
        <v>15</v>
      </c>
      <c r="B118" s="82"/>
      <c r="C118" s="87" t="s">
        <v>44</v>
      </c>
      <c r="D118" s="113" t="s">
        <v>51</v>
      </c>
      <c r="E118" s="105" t="s">
        <v>57</v>
      </c>
      <c r="F118" s="114">
        <v>8027</v>
      </c>
      <c r="G118" s="104">
        <v>38237</v>
      </c>
      <c r="H118" s="104">
        <v>38293</v>
      </c>
      <c r="I118" s="104" t="s">
        <v>59</v>
      </c>
      <c r="J118" s="94">
        <v>1322.64</v>
      </c>
      <c r="K118" s="95">
        <f>J118*0.2</f>
        <v>264.528</v>
      </c>
      <c r="L118" s="166">
        <f>J118+K118</f>
        <v>1587.1680000000001</v>
      </c>
      <c r="M118" s="116">
        <v>1294.8</v>
      </c>
      <c r="N118" s="116"/>
      <c r="O118" s="145">
        <f>+N118+M118</f>
        <v>1294.8</v>
      </c>
      <c r="P118" s="116">
        <f>M118*0.65</f>
        <v>841.62</v>
      </c>
      <c r="Q118" s="116"/>
      <c r="R118" s="145">
        <f>+Q118+P118</f>
        <v>841.62</v>
      </c>
      <c r="S118" s="234"/>
      <c r="T118" s="234"/>
      <c r="U118" s="96"/>
    </row>
    <row r="119" spans="1:21" s="88" customFormat="1" ht="56.25">
      <c r="A119" s="81" t="s">
        <v>15</v>
      </c>
      <c r="B119" s="82"/>
      <c r="C119" s="87" t="s">
        <v>44</v>
      </c>
      <c r="D119" s="87" t="s">
        <v>53</v>
      </c>
      <c r="E119" s="105" t="s">
        <v>47</v>
      </c>
      <c r="F119" s="106" t="s">
        <v>60</v>
      </c>
      <c r="G119" s="104">
        <v>38261</v>
      </c>
      <c r="H119" s="104">
        <v>38343</v>
      </c>
      <c r="I119" s="104" t="s">
        <v>49</v>
      </c>
      <c r="J119" s="94">
        <v>290220</v>
      </c>
      <c r="K119" s="95">
        <f>J119*0.2</f>
        <v>58044</v>
      </c>
      <c r="L119" s="166">
        <f>J119+K119</f>
        <v>348264</v>
      </c>
      <c r="M119" s="116">
        <f>J119</f>
        <v>290220</v>
      </c>
      <c r="N119" s="116"/>
      <c r="O119" s="145">
        <f>+N119+M119</f>
        <v>290220</v>
      </c>
      <c r="P119" s="116">
        <f>M119*0.65</f>
        <v>188643</v>
      </c>
      <c r="Q119" s="116"/>
      <c r="R119" s="145">
        <f>+Q119+P119</f>
        <v>188643</v>
      </c>
      <c r="S119" s="234"/>
      <c r="T119" s="234"/>
      <c r="U119" s="96"/>
    </row>
    <row r="120" spans="1:21" s="88" customFormat="1" ht="33.75">
      <c r="A120" s="81" t="s">
        <v>15</v>
      </c>
      <c r="B120" s="82"/>
      <c r="C120" s="87" t="s">
        <v>44</v>
      </c>
      <c r="D120" s="87" t="s">
        <v>54</v>
      </c>
      <c r="E120" s="105" t="s">
        <v>47</v>
      </c>
      <c r="F120" s="114" t="s">
        <v>61</v>
      </c>
      <c r="G120" s="104">
        <v>38270</v>
      </c>
      <c r="H120" s="104">
        <v>38342</v>
      </c>
      <c r="I120" s="104" t="s">
        <v>49</v>
      </c>
      <c r="J120" s="94">
        <v>222750</v>
      </c>
      <c r="K120" s="95">
        <f>J120*0.2</f>
        <v>44550</v>
      </c>
      <c r="L120" s="166">
        <f>J120+K120</f>
        <v>267300</v>
      </c>
      <c r="M120" s="116">
        <f>J120</f>
        <v>222750</v>
      </c>
      <c r="N120" s="116"/>
      <c r="O120" s="145">
        <f>+N120+M120</f>
        <v>222750</v>
      </c>
      <c r="P120" s="116">
        <f>M120*0.65</f>
        <v>144787.5</v>
      </c>
      <c r="Q120" s="116"/>
      <c r="R120" s="145">
        <f>+Q120+P120</f>
        <v>144787.5</v>
      </c>
      <c r="S120" s="234"/>
      <c r="T120" s="234"/>
      <c r="U120" s="96"/>
    </row>
    <row r="121" spans="1:21" s="88" customFormat="1" ht="33.75">
      <c r="A121" s="81" t="s">
        <v>15</v>
      </c>
      <c r="B121" s="82"/>
      <c r="C121" s="87" t="s">
        <v>44</v>
      </c>
      <c r="D121" s="115" t="s">
        <v>55</v>
      </c>
      <c r="E121" s="105" t="s">
        <v>47</v>
      </c>
      <c r="F121" s="114" t="s">
        <v>62</v>
      </c>
      <c r="G121" s="104">
        <v>38422</v>
      </c>
      <c r="H121" s="104">
        <v>38448</v>
      </c>
      <c r="I121" s="104" t="s">
        <v>49</v>
      </c>
      <c r="J121" s="94">
        <v>64500</v>
      </c>
      <c r="K121" s="95">
        <f>J121*0.2</f>
        <v>12900</v>
      </c>
      <c r="L121" s="166">
        <f>J121+K121</f>
        <v>77400</v>
      </c>
      <c r="M121" s="116">
        <f>J121</f>
        <v>64500</v>
      </c>
      <c r="N121" s="116"/>
      <c r="O121" s="145">
        <f>+N121+M121</f>
        <v>64500</v>
      </c>
      <c r="P121" s="116">
        <f>M121*0.65</f>
        <v>41925</v>
      </c>
      <c r="Q121" s="116"/>
      <c r="R121" s="145">
        <f>+Q121+P121</f>
        <v>41925</v>
      </c>
      <c r="S121" s="234"/>
      <c r="T121" s="234"/>
      <c r="U121" s="96"/>
    </row>
    <row r="122" spans="1:21" s="88" customFormat="1" ht="45">
      <c r="A122" s="81" t="s">
        <v>15</v>
      </c>
      <c r="B122" s="82"/>
      <c r="C122" s="87" t="s">
        <v>44</v>
      </c>
      <c r="D122" s="87" t="s">
        <v>56</v>
      </c>
      <c r="E122" s="105" t="s">
        <v>47</v>
      </c>
      <c r="F122" s="114" t="s">
        <v>63</v>
      </c>
      <c r="G122" s="104">
        <v>38422</v>
      </c>
      <c r="H122" s="104">
        <v>38429</v>
      </c>
      <c r="I122" s="104" t="s">
        <v>49</v>
      </c>
      <c r="J122" s="94">
        <v>76050</v>
      </c>
      <c r="K122" s="95">
        <f>J122*0.2</f>
        <v>15210</v>
      </c>
      <c r="L122" s="166">
        <f>J122+K122</f>
        <v>91260</v>
      </c>
      <c r="M122" s="116">
        <f>J122</f>
        <v>76050</v>
      </c>
      <c r="N122" s="116"/>
      <c r="O122" s="145">
        <f>+N122+M122</f>
        <v>76050</v>
      </c>
      <c r="P122" s="116">
        <f>M122*0.65</f>
        <v>49432.5</v>
      </c>
      <c r="Q122" s="116"/>
      <c r="R122" s="145">
        <f>+Q122+P122</f>
        <v>49432.5</v>
      </c>
      <c r="S122" s="234"/>
      <c r="T122" s="234"/>
      <c r="U122" s="96"/>
    </row>
    <row r="123" spans="1:21" s="88" customFormat="1" ht="33.75">
      <c r="A123" s="81" t="s">
        <v>168</v>
      </c>
      <c r="B123" s="82"/>
      <c r="C123" s="87" t="s">
        <v>44</v>
      </c>
      <c r="D123" s="87" t="s">
        <v>188</v>
      </c>
      <c r="E123" s="105" t="s">
        <v>57</v>
      </c>
      <c r="F123" s="114">
        <v>2611</v>
      </c>
      <c r="G123" s="104">
        <v>38427</v>
      </c>
      <c r="H123" s="104">
        <v>38474</v>
      </c>
      <c r="I123" s="104" t="s">
        <v>59</v>
      </c>
      <c r="J123" s="94">
        <v>1322.64</v>
      </c>
      <c r="K123" s="95">
        <v>264.53</v>
      </c>
      <c r="L123" s="166">
        <v>1587.17</v>
      </c>
      <c r="M123" s="116">
        <v>1319.8</v>
      </c>
      <c r="N123" s="116"/>
      <c r="O123" s="145">
        <f>+N123+M123</f>
        <v>1319.8</v>
      </c>
      <c r="P123" s="116">
        <f>M123*0.65</f>
        <v>857.87</v>
      </c>
      <c r="Q123" s="116"/>
      <c r="R123" s="145">
        <f>+Q123+P123</f>
        <v>857.87</v>
      </c>
      <c r="S123" s="234"/>
      <c r="T123" s="234"/>
      <c r="U123" s="96"/>
    </row>
    <row r="124" spans="1:21" s="88" customFormat="1" ht="78.75">
      <c r="A124" s="81" t="s">
        <v>168</v>
      </c>
      <c r="B124" s="82"/>
      <c r="C124" s="87" t="s">
        <v>44</v>
      </c>
      <c r="D124" s="87" t="s">
        <v>189</v>
      </c>
      <c r="E124" s="105" t="s">
        <v>47</v>
      </c>
      <c r="F124" s="114" t="s">
        <v>190</v>
      </c>
      <c r="G124" s="104">
        <v>38722</v>
      </c>
      <c r="H124" s="104" t="s">
        <v>191</v>
      </c>
      <c r="I124" s="104" t="s">
        <v>171</v>
      </c>
      <c r="J124" s="94">
        <v>264000</v>
      </c>
      <c r="K124" s="95">
        <v>52800</v>
      </c>
      <c r="L124" s="166">
        <v>316800</v>
      </c>
      <c r="M124" s="116">
        <v>264000</v>
      </c>
      <c r="N124" s="116"/>
      <c r="O124" s="145">
        <f>+N124+M124</f>
        <v>264000</v>
      </c>
      <c r="P124" s="116">
        <f>M124*0.65</f>
        <v>171600</v>
      </c>
      <c r="Q124" s="116"/>
      <c r="R124" s="145">
        <f>+Q124+P124</f>
        <v>171600</v>
      </c>
      <c r="S124" s="234"/>
      <c r="T124" s="234"/>
      <c r="U124" s="96"/>
    </row>
    <row r="125" spans="1:21" s="88" customFormat="1" ht="33.75">
      <c r="A125" s="81" t="s">
        <v>168</v>
      </c>
      <c r="B125" s="82"/>
      <c r="C125" s="87" t="s">
        <v>44</v>
      </c>
      <c r="D125" s="87" t="s">
        <v>188</v>
      </c>
      <c r="E125" s="105" t="s">
        <v>57</v>
      </c>
      <c r="F125" s="114">
        <v>529</v>
      </c>
      <c r="G125" s="104">
        <v>38742</v>
      </c>
      <c r="H125" s="104">
        <v>38777</v>
      </c>
      <c r="I125" s="104" t="s">
        <v>171</v>
      </c>
      <c r="J125" s="94">
        <v>1325.64</v>
      </c>
      <c r="K125" s="95">
        <v>265.13</v>
      </c>
      <c r="L125" s="166">
        <v>1590.77</v>
      </c>
      <c r="M125" s="116">
        <v>1322.8</v>
      </c>
      <c r="N125" s="116"/>
      <c r="O125" s="145">
        <f>+N125+M125</f>
        <v>1322.8</v>
      </c>
      <c r="P125" s="116">
        <f>M125*0.65</f>
        <v>859.82</v>
      </c>
      <c r="Q125" s="116"/>
      <c r="R125" s="145">
        <f>+Q125+P125</f>
        <v>859.82</v>
      </c>
      <c r="S125" s="234"/>
      <c r="T125" s="234"/>
      <c r="U125" s="96"/>
    </row>
    <row r="126" spans="1:21" ht="11.25">
      <c r="A126" s="62"/>
      <c r="B126" s="8"/>
      <c r="C126" s="9"/>
      <c r="D126" s="9"/>
      <c r="E126" s="9"/>
      <c r="F126" s="9"/>
      <c r="G126" s="10"/>
      <c r="H126" s="11"/>
      <c r="I126" s="11"/>
      <c r="J126" s="12"/>
      <c r="K126" s="12"/>
      <c r="L126" s="143"/>
      <c r="M126" s="12"/>
      <c r="N126" s="12"/>
      <c r="O126" s="143"/>
      <c r="P126" s="12">
        <f>M126*0.5</f>
        <v>0</v>
      </c>
      <c r="Q126" s="12"/>
      <c r="R126" s="143"/>
      <c r="S126" s="208"/>
      <c r="T126" s="208"/>
      <c r="U126" s="29"/>
    </row>
    <row r="127" ht="11.25">
      <c r="U127" s="29"/>
    </row>
    <row r="128" spans="1:21" ht="11.25">
      <c r="A128" s="241" t="s">
        <v>10</v>
      </c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3"/>
      <c r="M128" s="26" t="s">
        <v>27</v>
      </c>
      <c r="N128" s="27"/>
      <c r="O128" s="137"/>
      <c r="P128" s="27" t="s">
        <v>22</v>
      </c>
      <c r="Q128" s="27"/>
      <c r="R128" s="137"/>
      <c r="S128" s="34" t="s">
        <v>25</v>
      </c>
      <c r="T128" s="35" t="s">
        <v>26</v>
      </c>
      <c r="U128" s="29"/>
    </row>
    <row r="129" spans="1:22" ht="11.25">
      <c r="A129" s="260"/>
      <c r="B129" s="261"/>
      <c r="C129" s="216"/>
      <c r="D129" s="217"/>
      <c r="E129" s="217"/>
      <c r="F129" s="217"/>
      <c r="G129" s="217"/>
      <c r="H129" s="217"/>
      <c r="I129" s="217"/>
      <c r="J129" s="217"/>
      <c r="K129" s="218"/>
      <c r="L129" s="163" t="s">
        <v>12</v>
      </c>
      <c r="M129" s="3">
        <v>89441</v>
      </c>
      <c r="N129" s="3"/>
      <c r="O129" s="138"/>
      <c r="P129" s="3">
        <f>M129*0.65</f>
        <v>58136.65</v>
      </c>
      <c r="Q129" s="128"/>
      <c r="R129" s="147"/>
      <c r="S129" s="52"/>
      <c r="T129" s="52"/>
      <c r="U129" s="29"/>
      <c r="V129" s="29"/>
    </row>
    <row r="130" spans="1:22" ht="11.25">
      <c r="A130" s="260"/>
      <c r="B130" s="261"/>
      <c r="C130" s="264"/>
      <c r="D130" s="265"/>
      <c r="E130" s="265"/>
      <c r="F130" s="265"/>
      <c r="G130" s="265"/>
      <c r="H130" s="265"/>
      <c r="I130" s="265"/>
      <c r="J130" s="265"/>
      <c r="K130" s="266"/>
      <c r="L130" s="158" t="s">
        <v>29</v>
      </c>
      <c r="M130" s="4">
        <f>SUM(M134:M163)</f>
        <v>10255.419999999998</v>
      </c>
      <c r="N130" s="4"/>
      <c r="O130" s="139">
        <f>+N130+M130</f>
        <v>10255.419999999998</v>
      </c>
      <c r="P130" s="4">
        <f>SUM(P134:P163)</f>
        <v>6666.023</v>
      </c>
      <c r="Q130" s="130"/>
      <c r="R130" s="150">
        <f>+Q130+P130</f>
        <v>6666.023</v>
      </c>
      <c r="S130" s="5">
        <f>R130*0.375</f>
        <v>2499.758625</v>
      </c>
      <c r="T130" s="5">
        <f>R130-S130</f>
        <v>4166.264375000001</v>
      </c>
      <c r="U130" s="29"/>
      <c r="V130" s="29"/>
    </row>
    <row r="131" spans="1:22" ht="11.25">
      <c r="A131" s="260"/>
      <c r="B131" s="261"/>
      <c r="C131" s="45"/>
      <c r="D131" s="44"/>
      <c r="E131" s="44"/>
      <c r="F131" s="44"/>
      <c r="G131" s="44"/>
      <c r="H131" s="44"/>
      <c r="I131" s="44"/>
      <c r="J131" s="44"/>
      <c r="K131" s="46"/>
      <c r="L131" s="158" t="s">
        <v>301</v>
      </c>
      <c r="M131" s="4">
        <f>SUM(M164:M214)</f>
        <v>21918.975</v>
      </c>
      <c r="N131" s="4">
        <f>SUM(N164:N214)</f>
        <v>0</v>
      </c>
      <c r="O131" s="139">
        <f>+N131+M131</f>
        <v>21918.975</v>
      </c>
      <c r="P131" s="4">
        <f>SUM(P164:P214)</f>
        <v>14247.333750000009</v>
      </c>
      <c r="Q131" s="4">
        <f>SUM(Q164:Q214)</f>
        <v>0</v>
      </c>
      <c r="R131" s="139">
        <f>+Q131+P131</f>
        <v>14247.333750000009</v>
      </c>
      <c r="S131" s="5">
        <f>R131*0.375</f>
        <v>5342.750156250004</v>
      </c>
      <c r="T131" s="5">
        <f>R131-S131</f>
        <v>8904.583593750005</v>
      </c>
      <c r="U131" s="29"/>
      <c r="V131" s="29"/>
    </row>
    <row r="132" spans="1:22" ht="11.25">
      <c r="A132" s="262"/>
      <c r="B132" s="263"/>
      <c r="C132" s="257"/>
      <c r="D132" s="258"/>
      <c r="E132" s="258"/>
      <c r="F132" s="258"/>
      <c r="G132" s="258"/>
      <c r="H132" s="258"/>
      <c r="I132" s="258"/>
      <c r="J132" s="258"/>
      <c r="K132" s="259"/>
      <c r="L132" s="159" t="s">
        <v>13</v>
      </c>
      <c r="M132" s="6">
        <f>M129-M130-M131</f>
        <v>57266.605</v>
      </c>
      <c r="N132" s="6"/>
      <c r="O132" s="140"/>
      <c r="P132" s="6">
        <f>P129-P130</f>
        <v>51470.627</v>
      </c>
      <c r="Q132" s="129"/>
      <c r="R132" s="148"/>
      <c r="S132" s="1"/>
      <c r="T132" s="1"/>
      <c r="U132" s="29"/>
      <c r="V132" s="29"/>
    </row>
    <row r="133" spans="1:21" ht="22.5">
      <c r="A133" s="25" t="s">
        <v>14</v>
      </c>
      <c r="B133" s="25" t="s">
        <v>11</v>
      </c>
      <c r="C133" s="59" t="s">
        <v>24</v>
      </c>
      <c r="D133" s="59" t="s">
        <v>20</v>
      </c>
      <c r="E133" s="60" t="s">
        <v>2</v>
      </c>
      <c r="F133" s="59" t="s">
        <v>19</v>
      </c>
      <c r="G133" s="59" t="s">
        <v>18</v>
      </c>
      <c r="H133" s="60" t="s">
        <v>17</v>
      </c>
      <c r="I133" s="60" t="s">
        <v>16</v>
      </c>
      <c r="J133" s="59" t="s">
        <v>3</v>
      </c>
      <c r="K133" s="59" t="s">
        <v>4</v>
      </c>
      <c r="L133" s="167" t="s">
        <v>5</v>
      </c>
      <c r="M133" s="7" t="s">
        <v>21</v>
      </c>
      <c r="N133" s="7" t="s">
        <v>129</v>
      </c>
      <c r="O133" s="141" t="s">
        <v>130</v>
      </c>
      <c r="P133" s="7" t="s">
        <v>22</v>
      </c>
      <c r="Q133" s="7" t="s">
        <v>131</v>
      </c>
      <c r="R133" s="141" t="s">
        <v>132</v>
      </c>
      <c r="S133" s="206" t="s">
        <v>28</v>
      </c>
      <c r="T133" s="206"/>
      <c r="U133" s="29"/>
    </row>
    <row r="134" spans="1:20" s="88" customFormat="1" ht="45">
      <c r="A134" s="101" t="s">
        <v>15</v>
      </c>
      <c r="B134" s="84"/>
      <c r="C134" s="87" t="s">
        <v>41</v>
      </c>
      <c r="D134" s="87" t="s">
        <v>36</v>
      </c>
      <c r="E134" s="87" t="s">
        <v>42</v>
      </c>
      <c r="F134" s="103">
        <v>58243</v>
      </c>
      <c r="G134" s="104">
        <v>38273</v>
      </c>
      <c r="H134" s="104">
        <v>38273</v>
      </c>
      <c r="I134" s="104" t="s">
        <v>43</v>
      </c>
      <c r="J134" s="117">
        <v>4368</v>
      </c>
      <c r="K134" s="117">
        <v>0</v>
      </c>
      <c r="L134" s="145">
        <f>SUM(J134:K134)</f>
        <v>4368</v>
      </c>
      <c r="M134" s="117">
        <f>L134</f>
        <v>4368</v>
      </c>
      <c r="N134" s="117"/>
      <c r="O134" s="146">
        <f>+N134+M134</f>
        <v>4368</v>
      </c>
      <c r="P134" s="116">
        <f aca="true" t="shared" si="21" ref="P134:P154">M134*0.65</f>
        <v>2839.2000000000003</v>
      </c>
      <c r="Q134" s="132"/>
      <c r="R134" s="154">
        <f>+Q134+P134</f>
        <v>2839.2000000000003</v>
      </c>
      <c r="S134" s="207"/>
      <c r="T134" s="207"/>
    </row>
    <row r="135" spans="1:21" s="88" customFormat="1" ht="51" customHeight="1">
      <c r="A135" s="101" t="s">
        <v>15</v>
      </c>
      <c r="B135" s="84"/>
      <c r="C135" s="87" t="s">
        <v>44</v>
      </c>
      <c r="D135" s="98" t="s">
        <v>64</v>
      </c>
      <c r="E135" s="105" t="s">
        <v>74</v>
      </c>
      <c r="F135" s="106" t="s">
        <v>75</v>
      </c>
      <c r="G135" s="104">
        <v>38145</v>
      </c>
      <c r="H135" s="104">
        <v>38183</v>
      </c>
      <c r="I135" s="104" t="s">
        <v>76</v>
      </c>
      <c r="J135" s="97">
        <f>93.67-1.21</f>
        <v>92.46000000000001</v>
      </c>
      <c r="K135" s="117">
        <f>J135*0.2</f>
        <v>18.492</v>
      </c>
      <c r="L135" s="145">
        <f>J135+K135</f>
        <v>110.95200000000001</v>
      </c>
      <c r="M135" s="116">
        <f>J135/2</f>
        <v>46.230000000000004</v>
      </c>
      <c r="N135" s="116"/>
      <c r="O135" s="146">
        <f aca="true" t="shared" si="22" ref="O135:O163">+N135+M135</f>
        <v>46.230000000000004</v>
      </c>
      <c r="P135" s="116">
        <f t="shared" si="21"/>
        <v>30.049500000000002</v>
      </c>
      <c r="Q135" s="116"/>
      <c r="R135" s="154">
        <f aca="true" t="shared" si="23" ref="R135:R163">+Q135+P135</f>
        <v>30.049500000000002</v>
      </c>
      <c r="S135" s="272"/>
      <c r="T135" s="272"/>
      <c r="U135" s="102"/>
    </row>
    <row r="136" spans="1:20" s="88" customFormat="1" ht="50.25" customHeight="1">
      <c r="A136" s="101" t="s">
        <v>15</v>
      </c>
      <c r="B136" s="84"/>
      <c r="C136" s="87" t="s">
        <v>44</v>
      </c>
      <c r="D136" s="87" t="s">
        <v>65</v>
      </c>
      <c r="E136" s="105" t="s">
        <v>74</v>
      </c>
      <c r="F136" s="106" t="s">
        <v>77</v>
      </c>
      <c r="G136" s="104">
        <v>38145</v>
      </c>
      <c r="H136" s="104">
        <v>38183</v>
      </c>
      <c r="I136" s="104" t="s">
        <v>76</v>
      </c>
      <c r="J136" s="97">
        <f>112.11-1.14</f>
        <v>110.97</v>
      </c>
      <c r="K136" s="117">
        <f aca="true" t="shared" si="24" ref="K136:K154">J136*0.2</f>
        <v>22.194000000000003</v>
      </c>
      <c r="L136" s="145">
        <f aca="true" t="shared" si="25" ref="L136:L144">J136+K136</f>
        <v>133.164</v>
      </c>
      <c r="M136" s="116">
        <f aca="true" t="shared" si="26" ref="M136:M163">J136/2</f>
        <v>55.485</v>
      </c>
      <c r="N136" s="116"/>
      <c r="O136" s="146">
        <f t="shared" si="22"/>
        <v>55.485</v>
      </c>
      <c r="P136" s="116">
        <f t="shared" si="21"/>
        <v>36.06525</v>
      </c>
      <c r="Q136" s="116"/>
      <c r="R136" s="154">
        <f t="shared" si="23"/>
        <v>36.06525</v>
      </c>
      <c r="S136" s="209"/>
      <c r="T136" s="209"/>
    </row>
    <row r="137" spans="1:20" s="88" customFormat="1" ht="51" customHeight="1">
      <c r="A137" s="101" t="s">
        <v>15</v>
      </c>
      <c r="B137" s="84"/>
      <c r="C137" s="87" t="s">
        <v>44</v>
      </c>
      <c r="D137" s="98" t="s">
        <v>66</v>
      </c>
      <c r="E137" s="105" t="s">
        <v>74</v>
      </c>
      <c r="F137" s="106" t="s">
        <v>78</v>
      </c>
      <c r="G137" s="104">
        <v>38145</v>
      </c>
      <c r="H137" s="104">
        <v>38183</v>
      </c>
      <c r="I137" s="104" t="s">
        <v>76</v>
      </c>
      <c r="J137" s="97">
        <f>61.73-1.19</f>
        <v>60.54</v>
      </c>
      <c r="K137" s="117">
        <f t="shared" si="24"/>
        <v>12.108</v>
      </c>
      <c r="L137" s="145">
        <f t="shared" si="25"/>
        <v>72.648</v>
      </c>
      <c r="M137" s="116">
        <f t="shared" si="26"/>
        <v>30.27</v>
      </c>
      <c r="N137" s="116"/>
      <c r="O137" s="146">
        <f t="shared" si="22"/>
        <v>30.27</v>
      </c>
      <c r="P137" s="116">
        <f t="shared" si="21"/>
        <v>19.6755</v>
      </c>
      <c r="Q137" s="116"/>
      <c r="R137" s="154">
        <f t="shared" si="23"/>
        <v>19.6755</v>
      </c>
      <c r="S137" s="209"/>
      <c r="T137" s="209"/>
    </row>
    <row r="138" spans="1:20" s="88" customFormat="1" ht="45">
      <c r="A138" s="101" t="s">
        <v>15</v>
      </c>
      <c r="B138" s="84"/>
      <c r="C138" s="87" t="s">
        <v>44</v>
      </c>
      <c r="D138" s="98" t="s">
        <v>67</v>
      </c>
      <c r="E138" s="105" t="s">
        <v>79</v>
      </c>
      <c r="F138" s="107">
        <v>720261120412624</v>
      </c>
      <c r="G138" s="104">
        <v>38162</v>
      </c>
      <c r="H138" s="104">
        <v>38182</v>
      </c>
      <c r="I138" s="104" t="s">
        <v>76</v>
      </c>
      <c r="J138" s="97">
        <v>468.53</v>
      </c>
      <c r="K138" s="117">
        <f t="shared" si="24"/>
        <v>93.706</v>
      </c>
      <c r="L138" s="145">
        <f t="shared" si="25"/>
        <v>562.236</v>
      </c>
      <c r="M138" s="116">
        <f t="shared" si="26"/>
        <v>234.265</v>
      </c>
      <c r="N138" s="116"/>
      <c r="O138" s="146">
        <f t="shared" si="22"/>
        <v>234.265</v>
      </c>
      <c r="P138" s="116">
        <f t="shared" si="21"/>
        <v>152.27224999999999</v>
      </c>
      <c r="Q138" s="116"/>
      <c r="R138" s="154">
        <f t="shared" si="23"/>
        <v>152.27224999999999</v>
      </c>
      <c r="S138" s="209"/>
      <c r="T138" s="209"/>
    </row>
    <row r="139" spans="1:20" s="88" customFormat="1" ht="45">
      <c r="A139" s="101" t="s">
        <v>15</v>
      </c>
      <c r="B139" s="84"/>
      <c r="C139" s="87" t="s">
        <v>44</v>
      </c>
      <c r="D139" s="98" t="s">
        <v>68</v>
      </c>
      <c r="E139" s="105" t="s">
        <v>79</v>
      </c>
      <c r="F139" s="107">
        <v>720261120412625</v>
      </c>
      <c r="G139" s="104">
        <v>38226</v>
      </c>
      <c r="H139" s="104">
        <v>38246</v>
      </c>
      <c r="I139" s="104" t="s">
        <v>76</v>
      </c>
      <c r="J139" s="97">
        <v>135.05</v>
      </c>
      <c r="K139" s="117">
        <f t="shared" si="24"/>
        <v>27.010000000000005</v>
      </c>
      <c r="L139" s="145">
        <f t="shared" si="25"/>
        <v>162.06</v>
      </c>
      <c r="M139" s="116">
        <f t="shared" si="26"/>
        <v>67.525</v>
      </c>
      <c r="N139" s="116"/>
      <c r="O139" s="146">
        <f t="shared" si="22"/>
        <v>67.525</v>
      </c>
      <c r="P139" s="116">
        <f t="shared" si="21"/>
        <v>43.89125000000001</v>
      </c>
      <c r="Q139" s="116"/>
      <c r="R139" s="154">
        <f t="shared" si="23"/>
        <v>43.89125000000001</v>
      </c>
      <c r="S139" s="209"/>
      <c r="T139" s="209"/>
    </row>
    <row r="140" spans="1:21" s="88" customFormat="1" ht="50.25" customHeight="1">
      <c r="A140" s="101" t="s">
        <v>15</v>
      </c>
      <c r="B140" s="84"/>
      <c r="C140" s="87" t="s">
        <v>44</v>
      </c>
      <c r="D140" s="98" t="s">
        <v>69</v>
      </c>
      <c r="E140" s="105" t="s">
        <v>74</v>
      </c>
      <c r="F140" s="107" t="s">
        <v>80</v>
      </c>
      <c r="G140" s="104">
        <v>38204</v>
      </c>
      <c r="H140" s="104">
        <v>38245</v>
      </c>
      <c r="I140" s="104" t="s">
        <v>76</v>
      </c>
      <c r="J140" s="97">
        <v>60.4</v>
      </c>
      <c r="K140" s="117">
        <f t="shared" si="24"/>
        <v>12.08</v>
      </c>
      <c r="L140" s="145">
        <f t="shared" si="25"/>
        <v>72.48</v>
      </c>
      <c r="M140" s="116">
        <f t="shared" si="26"/>
        <v>30.2</v>
      </c>
      <c r="N140" s="116"/>
      <c r="O140" s="146">
        <f t="shared" si="22"/>
        <v>30.2</v>
      </c>
      <c r="P140" s="116">
        <f t="shared" si="21"/>
        <v>19.63</v>
      </c>
      <c r="Q140" s="116"/>
      <c r="R140" s="154">
        <f t="shared" si="23"/>
        <v>19.63</v>
      </c>
      <c r="S140" s="209"/>
      <c r="T140" s="209"/>
      <c r="U140" s="96"/>
    </row>
    <row r="141" spans="1:21" s="88" customFormat="1" ht="50.25" customHeight="1">
      <c r="A141" s="101" t="s">
        <v>15</v>
      </c>
      <c r="B141" s="84"/>
      <c r="C141" s="87" t="s">
        <v>44</v>
      </c>
      <c r="D141" s="98" t="s">
        <v>70</v>
      </c>
      <c r="E141" s="105" t="s">
        <v>74</v>
      </c>
      <c r="F141" s="107" t="s">
        <v>81</v>
      </c>
      <c r="G141" s="104">
        <v>38204</v>
      </c>
      <c r="H141" s="104">
        <v>38245</v>
      </c>
      <c r="I141" s="104" t="s">
        <v>76</v>
      </c>
      <c r="J141" s="97">
        <v>100.4</v>
      </c>
      <c r="K141" s="117">
        <f t="shared" si="24"/>
        <v>20.080000000000002</v>
      </c>
      <c r="L141" s="145">
        <f t="shared" si="25"/>
        <v>120.48</v>
      </c>
      <c r="M141" s="116">
        <f t="shared" si="26"/>
        <v>50.2</v>
      </c>
      <c r="N141" s="116"/>
      <c r="O141" s="146">
        <f t="shared" si="22"/>
        <v>50.2</v>
      </c>
      <c r="P141" s="116">
        <f t="shared" si="21"/>
        <v>32.63</v>
      </c>
      <c r="Q141" s="116"/>
      <c r="R141" s="154">
        <f t="shared" si="23"/>
        <v>32.63</v>
      </c>
      <c r="S141" s="209"/>
      <c r="T141" s="209"/>
      <c r="U141" s="96"/>
    </row>
    <row r="142" spans="1:20" s="88" customFormat="1" ht="50.25" customHeight="1">
      <c r="A142" s="101" t="s">
        <v>15</v>
      </c>
      <c r="B142" s="84"/>
      <c r="C142" s="87" t="s">
        <v>44</v>
      </c>
      <c r="D142" s="98" t="s">
        <v>71</v>
      </c>
      <c r="E142" s="105" t="s">
        <v>74</v>
      </c>
      <c r="F142" s="107" t="s">
        <v>82</v>
      </c>
      <c r="G142" s="104">
        <v>38204</v>
      </c>
      <c r="H142" s="104">
        <v>38245</v>
      </c>
      <c r="I142" s="104" t="s">
        <v>76</v>
      </c>
      <c r="J142" s="97">
        <v>90.56</v>
      </c>
      <c r="K142" s="117">
        <f t="shared" si="24"/>
        <v>18.112000000000002</v>
      </c>
      <c r="L142" s="145">
        <f t="shared" si="25"/>
        <v>108.672</v>
      </c>
      <c r="M142" s="116">
        <f t="shared" si="26"/>
        <v>45.28</v>
      </c>
      <c r="N142" s="116"/>
      <c r="O142" s="146">
        <f t="shared" si="22"/>
        <v>45.28</v>
      </c>
      <c r="P142" s="116">
        <f t="shared" si="21"/>
        <v>29.432000000000002</v>
      </c>
      <c r="Q142" s="133"/>
      <c r="R142" s="154">
        <f t="shared" si="23"/>
        <v>29.432000000000002</v>
      </c>
      <c r="S142" s="204"/>
      <c r="T142" s="205"/>
    </row>
    <row r="143" spans="1:20" s="88" customFormat="1" ht="42" customHeight="1">
      <c r="A143" s="101" t="s">
        <v>15</v>
      </c>
      <c r="B143" s="84"/>
      <c r="C143" s="87" t="s">
        <v>44</v>
      </c>
      <c r="D143" s="98" t="s">
        <v>72</v>
      </c>
      <c r="E143" s="105" t="s">
        <v>83</v>
      </c>
      <c r="F143" s="107">
        <v>315</v>
      </c>
      <c r="G143" s="104">
        <v>38260</v>
      </c>
      <c r="H143" s="104">
        <v>38260</v>
      </c>
      <c r="I143" s="104" t="s">
        <v>84</v>
      </c>
      <c r="J143" s="97">
        <v>540</v>
      </c>
      <c r="K143" s="117">
        <f t="shared" si="24"/>
        <v>108</v>
      </c>
      <c r="L143" s="145">
        <f t="shared" si="25"/>
        <v>648</v>
      </c>
      <c r="M143" s="116">
        <f t="shared" si="26"/>
        <v>270</v>
      </c>
      <c r="N143" s="116"/>
      <c r="O143" s="146">
        <f t="shared" si="22"/>
        <v>270</v>
      </c>
      <c r="P143" s="116">
        <f t="shared" si="21"/>
        <v>175.5</v>
      </c>
      <c r="Q143" s="134"/>
      <c r="R143" s="154">
        <f t="shared" si="23"/>
        <v>175.5</v>
      </c>
      <c r="S143" s="239"/>
      <c r="T143" s="240"/>
    </row>
    <row r="144" spans="1:20" s="88" customFormat="1" ht="56.25">
      <c r="A144" s="101" t="s">
        <v>15</v>
      </c>
      <c r="B144" s="84"/>
      <c r="C144" s="87" t="s">
        <v>44</v>
      </c>
      <c r="D144" s="98" t="s">
        <v>73</v>
      </c>
      <c r="E144" s="105" t="s">
        <v>83</v>
      </c>
      <c r="F144" s="107">
        <v>316</v>
      </c>
      <c r="G144" s="104">
        <v>38260</v>
      </c>
      <c r="H144" s="104">
        <v>38260</v>
      </c>
      <c r="I144" s="104" t="s">
        <v>85</v>
      </c>
      <c r="J144" s="97">
        <v>850</v>
      </c>
      <c r="K144" s="117">
        <f t="shared" si="24"/>
        <v>170</v>
      </c>
      <c r="L144" s="145">
        <f t="shared" si="25"/>
        <v>1020</v>
      </c>
      <c r="M144" s="116">
        <f t="shared" si="26"/>
        <v>425</v>
      </c>
      <c r="N144" s="116"/>
      <c r="O144" s="146">
        <f t="shared" si="22"/>
        <v>425</v>
      </c>
      <c r="P144" s="116">
        <f t="shared" si="21"/>
        <v>276.25</v>
      </c>
      <c r="Q144" s="134"/>
      <c r="R144" s="154">
        <f t="shared" si="23"/>
        <v>276.25</v>
      </c>
      <c r="S144" s="239"/>
      <c r="T144" s="240"/>
    </row>
    <row r="145" spans="1:20" s="88" customFormat="1" ht="46.5" customHeight="1">
      <c r="A145" s="101" t="s">
        <v>15</v>
      </c>
      <c r="B145" s="84"/>
      <c r="C145" s="87" t="s">
        <v>44</v>
      </c>
      <c r="D145" s="98" t="s">
        <v>86</v>
      </c>
      <c r="E145" s="105" t="s">
        <v>74</v>
      </c>
      <c r="F145" s="108" t="s">
        <v>96</v>
      </c>
      <c r="G145" s="104">
        <v>38266</v>
      </c>
      <c r="H145" s="104">
        <v>38306</v>
      </c>
      <c r="I145" s="104" t="s">
        <v>76</v>
      </c>
      <c r="J145" s="97">
        <v>47.91</v>
      </c>
      <c r="K145" s="117">
        <f t="shared" si="24"/>
        <v>9.581999999999999</v>
      </c>
      <c r="L145" s="168">
        <f aca="true" t="shared" si="27" ref="L145:L154">SUM(J145:K145)</f>
        <v>57.492</v>
      </c>
      <c r="M145" s="116">
        <f t="shared" si="26"/>
        <v>23.955</v>
      </c>
      <c r="N145" s="116"/>
      <c r="O145" s="146">
        <f t="shared" si="22"/>
        <v>23.955</v>
      </c>
      <c r="P145" s="116">
        <f t="shared" si="21"/>
        <v>15.570749999999999</v>
      </c>
      <c r="Q145" s="134"/>
      <c r="R145" s="154">
        <f t="shared" si="23"/>
        <v>15.570749999999999</v>
      </c>
      <c r="S145" s="239"/>
      <c r="T145" s="240"/>
    </row>
    <row r="146" spans="1:20" s="88" customFormat="1" ht="47.25" customHeight="1">
      <c r="A146" s="101" t="s">
        <v>15</v>
      </c>
      <c r="B146" s="84"/>
      <c r="C146" s="87" t="s">
        <v>44</v>
      </c>
      <c r="D146" s="109" t="s">
        <v>87</v>
      </c>
      <c r="E146" s="105" t="s">
        <v>74</v>
      </c>
      <c r="F146" s="108" t="s">
        <v>97</v>
      </c>
      <c r="G146" s="104">
        <v>38266</v>
      </c>
      <c r="H146" s="104">
        <v>38306</v>
      </c>
      <c r="I146" s="104" t="s">
        <v>76</v>
      </c>
      <c r="J146" s="97">
        <v>107.77</v>
      </c>
      <c r="K146" s="117">
        <f t="shared" si="24"/>
        <v>21.554000000000002</v>
      </c>
      <c r="L146" s="168">
        <f t="shared" si="27"/>
        <v>129.324</v>
      </c>
      <c r="M146" s="116">
        <f t="shared" si="26"/>
        <v>53.885</v>
      </c>
      <c r="N146" s="116"/>
      <c r="O146" s="146">
        <f t="shared" si="22"/>
        <v>53.885</v>
      </c>
      <c r="P146" s="116">
        <f t="shared" si="21"/>
        <v>35.02525</v>
      </c>
      <c r="Q146" s="134"/>
      <c r="R146" s="154">
        <f t="shared" si="23"/>
        <v>35.02525</v>
      </c>
      <c r="S146" s="239"/>
      <c r="T146" s="240"/>
    </row>
    <row r="147" spans="1:20" s="88" customFormat="1" ht="46.5" customHeight="1">
      <c r="A147" s="101" t="s">
        <v>15</v>
      </c>
      <c r="B147" s="84"/>
      <c r="C147" s="87" t="s">
        <v>44</v>
      </c>
      <c r="D147" s="110" t="s">
        <v>88</v>
      </c>
      <c r="E147" s="105" t="s">
        <v>74</v>
      </c>
      <c r="F147" s="108" t="s">
        <v>98</v>
      </c>
      <c r="G147" s="104">
        <v>38266</v>
      </c>
      <c r="H147" s="104">
        <v>38306</v>
      </c>
      <c r="I147" s="104" t="s">
        <v>76</v>
      </c>
      <c r="J147" s="97">
        <v>39.22</v>
      </c>
      <c r="K147" s="117">
        <f t="shared" si="24"/>
        <v>7.844</v>
      </c>
      <c r="L147" s="168">
        <f t="shared" si="27"/>
        <v>47.064</v>
      </c>
      <c r="M147" s="116">
        <f t="shared" si="26"/>
        <v>19.61</v>
      </c>
      <c r="N147" s="116"/>
      <c r="O147" s="146">
        <f t="shared" si="22"/>
        <v>19.61</v>
      </c>
      <c r="P147" s="116">
        <f t="shared" si="21"/>
        <v>12.7465</v>
      </c>
      <c r="Q147" s="134"/>
      <c r="R147" s="154">
        <f t="shared" si="23"/>
        <v>12.7465</v>
      </c>
      <c r="S147" s="239"/>
      <c r="T147" s="240"/>
    </row>
    <row r="148" spans="1:20" s="88" customFormat="1" ht="47.25" customHeight="1">
      <c r="A148" s="101" t="s">
        <v>15</v>
      </c>
      <c r="B148" s="84"/>
      <c r="C148" s="87" t="s">
        <v>44</v>
      </c>
      <c r="D148" s="110" t="s">
        <v>89</v>
      </c>
      <c r="E148" s="105" t="s">
        <v>79</v>
      </c>
      <c r="F148" s="108">
        <v>720261120412626</v>
      </c>
      <c r="G148" s="104">
        <v>38293</v>
      </c>
      <c r="H148" s="104">
        <v>38313</v>
      </c>
      <c r="I148" s="104" t="s">
        <v>76</v>
      </c>
      <c r="J148" s="97">
        <v>249.25</v>
      </c>
      <c r="K148" s="117">
        <f t="shared" si="24"/>
        <v>49.85</v>
      </c>
      <c r="L148" s="168">
        <f t="shared" si="27"/>
        <v>299.1</v>
      </c>
      <c r="M148" s="116">
        <f t="shared" si="26"/>
        <v>124.625</v>
      </c>
      <c r="N148" s="116"/>
      <c r="O148" s="146">
        <f t="shared" si="22"/>
        <v>124.625</v>
      </c>
      <c r="P148" s="116">
        <f t="shared" si="21"/>
        <v>81.00625000000001</v>
      </c>
      <c r="Q148" s="134"/>
      <c r="R148" s="154">
        <f t="shared" si="23"/>
        <v>81.00625000000001</v>
      </c>
      <c r="S148" s="239"/>
      <c r="T148" s="240"/>
    </row>
    <row r="149" spans="1:20" s="88" customFormat="1" ht="47.25" customHeight="1">
      <c r="A149" s="101" t="s">
        <v>15</v>
      </c>
      <c r="B149" s="84"/>
      <c r="C149" s="87" t="s">
        <v>44</v>
      </c>
      <c r="D149" s="110" t="s">
        <v>90</v>
      </c>
      <c r="E149" s="105" t="s">
        <v>74</v>
      </c>
      <c r="F149" s="108" t="s">
        <v>99</v>
      </c>
      <c r="G149" s="104">
        <v>38327</v>
      </c>
      <c r="H149" s="104">
        <v>38369</v>
      </c>
      <c r="I149" s="104" t="s">
        <v>76</v>
      </c>
      <c r="J149" s="97">
        <v>227.36</v>
      </c>
      <c r="K149" s="117">
        <f t="shared" si="24"/>
        <v>45.47200000000001</v>
      </c>
      <c r="L149" s="168">
        <f t="shared" si="27"/>
        <v>272.832</v>
      </c>
      <c r="M149" s="116">
        <f t="shared" si="26"/>
        <v>113.68</v>
      </c>
      <c r="N149" s="116"/>
      <c r="O149" s="146">
        <f t="shared" si="22"/>
        <v>113.68</v>
      </c>
      <c r="P149" s="116">
        <f t="shared" si="21"/>
        <v>73.89200000000001</v>
      </c>
      <c r="Q149" s="134"/>
      <c r="R149" s="154">
        <f t="shared" si="23"/>
        <v>73.89200000000001</v>
      </c>
      <c r="S149" s="239"/>
      <c r="T149" s="240"/>
    </row>
    <row r="150" spans="1:20" s="88" customFormat="1" ht="47.25" customHeight="1">
      <c r="A150" s="101" t="s">
        <v>15</v>
      </c>
      <c r="B150" s="84"/>
      <c r="C150" s="87" t="s">
        <v>44</v>
      </c>
      <c r="D150" s="110" t="s">
        <v>91</v>
      </c>
      <c r="E150" s="105" t="s">
        <v>74</v>
      </c>
      <c r="F150" s="108" t="s">
        <v>100</v>
      </c>
      <c r="G150" s="104">
        <v>38327</v>
      </c>
      <c r="H150" s="104">
        <v>38366</v>
      </c>
      <c r="I150" s="104" t="s">
        <v>101</v>
      </c>
      <c r="J150" s="97">
        <v>158.75</v>
      </c>
      <c r="K150" s="117">
        <f t="shared" si="24"/>
        <v>31.75</v>
      </c>
      <c r="L150" s="168">
        <f t="shared" si="27"/>
        <v>190.5</v>
      </c>
      <c r="M150" s="116">
        <f t="shared" si="26"/>
        <v>79.375</v>
      </c>
      <c r="N150" s="116"/>
      <c r="O150" s="146">
        <f t="shared" si="22"/>
        <v>79.375</v>
      </c>
      <c r="P150" s="116">
        <f t="shared" si="21"/>
        <v>51.59375</v>
      </c>
      <c r="Q150" s="134"/>
      <c r="R150" s="154">
        <f t="shared" si="23"/>
        <v>51.59375</v>
      </c>
      <c r="S150" s="99"/>
      <c r="T150" s="100"/>
    </row>
    <row r="151" spans="1:20" s="88" customFormat="1" ht="45">
      <c r="A151" s="101" t="s">
        <v>15</v>
      </c>
      <c r="B151" s="84"/>
      <c r="C151" s="87" t="s">
        <v>44</v>
      </c>
      <c r="D151" s="110" t="s">
        <v>92</v>
      </c>
      <c r="E151" s="105" t="s">
        <v>74</v>
      </c>
      <c r="F151" s="108" t="s">
        <v>102</v>
      </c>
      <c r="G151" s="104">
        <v>38327</v>
      </c>
      <c r="H151" s="104">
        <v>38369</v>
      </c>
      <c r="I151" s="104" t="s">
        <v>76</v>
      </c>
      <c r="J151" s="97">
        <v>48.13</v>
      </c>
      <c r="K151" s="117">
        <f t="shared" si="24"/>
        <v>9.626000000000001</v>
      </c>
      <c r="L151" s="168">
        <f t="shared" si="27"/>
        <v>57.756</v>
      </c>
      <c r="M151" s="116">
        <f t="shared" si="26"/>
        <v>24.065</v>
      </c>
      <c r="N151" s="116"/>
      <c r="O151" s="146">
        <f t="shared" si="22"/>
        <v>24.065</v>
      </c>
      <c r="P151" s="116">
        <f t="shared" si="21"/>
        <v>15.64225</v>
      </c>
      <c r="Q151" s="134"/>
      <c r="R151" s="154">
        <f t="shared" si="23"/>
        <v>15.64225</v>
      </c>
      <c r="S151" s="99"/>
      <c r="T151" s="100"/>
    </row>
    <row r="152" spans="1:20" s="88" customFormat="1" ht="45.75" customHeight="1">
      <c r="A152" s="101" t="s">
        <v>15</v>
      </c>
      <c r="B152" s="84"/>
      <c r="C152" s="87" t="s">
        <v>44</v>
      </c>
      <c r="D152" s="110" t="s">
        <v>93</v>
      </c>
      <c r="E152" s="105" t="s">
        <v>74</v>
      </c>
      <c r="F152" s="108" t="s">
        <v>103</v>
      </c>
      <c r="G152" s="104">
        <v>38327</v>
      </c>
      <c r="H152" s="104">
        <v>38369</v>
      </c>
      <c r="I152" s="104" t="s">
        <v>76</v>
      </c>
      <c r="J152" s="97">
        <v>57.3</v>
      </c>
      <c r="K152" s="117">
        <f t="shared" si="24"/>
        <v>11.46</v>
      </c>
      <c r="L152" s="168">
        <f t="shared" si="27"/>
        <v>68.75999999999999</v>
      </c>
      <c r="M152" s="116">
        <f t="shared" si="26"/>
        <v>28.65</v>
      </c>
      <c r="N152" s="116"/>
      <c r="O152" s="146">
        <f t="shared" si="22"/>
        <v>28.65</v>
      </c>
      <c r="P152" s="116">
        <f t="shared" si="21"/>
        <v>18.6225</v>
      </c>
      <c r="Q152" s="134"/>
      <c r="R152" s="154">
        <f t="shared" si="23"/>
        <v>18.6225</v>
      </c>
      <c r="S152" s="99"/>
      <c r="T152" s="100"/>
    </row>
    <row r="153" spans="1:20" s="88" customFormat="1" ht="47.25" customHeight="1">
      <c r="A153" s="101" t="s">
        <v>15</v>
      </c>
      <c r="B153" s="84"/>
      <c r="C153" s="87" t="s">
        <v>44</v>
      </c>
      <c r="D153" s="110" t="s">
        <v>94</v>
      </c>
      <c r="E153" s="105" t="s">
        <v>79</v>
      </c>
      <c r="F153" s="108">
        <v>720261120412627</v>
      </c>
      <c r="G153" s="104">
        <v>38357</v>
      </c>
      <c r="H153" s="104">
        <v>38377</v>
      </c>
      <c r="I153" s="104" t="s">
        <v>76</v>
      </c>
      <c r="J153" s="97">
        <v>243.05</v>
      </c>
      <c r="K153" s="117">
        <f t="shared" si="24"/>
        <v>48.61000000000001</v>
      </c>
      <c r="L153" s="168">
        <f t="shared" si="27"/>
        <v>291.66</v>
      </c>
      <c r="M153" s="116">
        <f t="shared" si="26"/>
        <v>121.525</v>
      </c>
      <c r="N153" s="116"/>
      <c r="O153" s="146">
        <f t="shared" si="22"/>
        <v>121.525</v>
      </c>
      <c r="P153" s="116">
        <f t="shared" si="21"/>
        <v>78.99125000000001</v>
      </c>
      <c r="Q153" s="134"/>
      <c r="R153" s="154">
        <f t="shared" si="23"/>
        <v>78.99125000000001</v>
      </c>
      <c r="S153" s="99"/>
      <c r="T153" s="100"/>
    </row>
    <row r="154" spans="1:20" s="88" customFormat="1" ht="46.5" customHeight="1">
      <c r="A154" s="101" t="s">
        <v>15</v>
      </c>
      <c r="B154" s="84"/>
      <c r="C154" s="87" t="s">
        <v>44</v>
      </c>
      <c r="D154" s="111" t="s">
        <v>95</v>
      </c>
      <c r="E154" s="112" t="s">
        <v>74</v>
      </c>
      <c r="F154" s="108" t="s">
        <v>104</v>
      </c>
      <c r="G154" s="104">
        <v>38390</v>
      </c>
      <c r="H154" s="104">
        <v>38426</v>
      </c>
      <c r="I154" s="104" t="s">
        <v>76</v>
      </c>
      <c r="J154" s="97">
        <f>48.14+500.23</f>
        <v>548.37</v>
      </c>
      <c r="K154" s="117">
        <f t="shared" si="24"/>
        <v>109.674</v>
      </c>
      <c r="L154" s="168">
        <f t="shared" si="27"/>
        <v>658.044</v>
      </c>
      <c r="M154" s="116">
        <f t="shared" si="26"/>
        <v>274.185</v>
      </c>
      <c r="N154" s="116"/>
      <c r="O154" s="146">
        <f t="shared" si="22"/>
        <v>274.185</v>
      </c>
      <c r="P154" s="116">
        <f t="shared" si="21"/>
        <v>178.22025000000002</v>
      </c>
      <c r="Q154" s="116"/>
      <c r="R154" s="154">
        <f t="shared" si="23"/>
        <v>178.22025000000002</v>
      </c>
      <c r="S154" s="270"/>
      <c r="T154" s="271"/>
    </row>
    <row r="155" spans="1:21" s="88" customFormat="1" ht="55.5" customHeight="1">
      <c r="A155" s="101" t="s">
        <v>15</v>
      </c>
      <c r="B155" s="82"/>
      <c r="C155" s="87" t="s">
        <v>44</v>
      </c>
      <c r="D155" s="87" t="s">
        <v>52</v>
      </c>
      <c r="E155" s="105" t="s">
        <v>58</v>
      </c>
      <c r="F155" s="114">
        <v>6593</v>
      </c>
      <c r="G155" s="104">
        <v>38245</v>
      </c>
      <c r="H155" s="104">
        <v>38320</v>
      </c>
      <c r="I155" s="104" t="s">
        <v>59</v>
      </c>
      <c r="J155" s="94">
        <v>547.11</v>
      </c>
      <c r="K155" s="95">
        <f>J155*0.2</f>
        <v>109.42200000000001</v>
      </c>
      <c r="L155" s="166">
        <f>J155+K155</f>
        <v>656.532</v>
      </c>
      <c r="M155" s="116">
        <v>536</v>
      </c>
      <c r="N155" s="116"/>
      <c r="O155" s="146">
        <f t="shared" si="22"/>
        <v>536</v>
      </c>
      <c r="P155" s="116">
        <f>M155*0.65</f>
        <v>348.40000000000003</v>
      </c>
      <c r="Q155" s="134"/>
      <c r="R155" s="154">
        <f t="shared" si="23"/>
        <v>348.40000000000003</v>
      </c>
      <c r="S155" s="237" t="s">
        <v>109</v>
      </c>
      <c r="T155" s="238"/>
      <c r="U155" s="96"/>
    </row>
    <row r="156" spans="1:21" s="88" customFormat="1" ht="55.5" customHeight="1">
      <c r="A156" s="81" t="s">
        <v>15</v>
      </c>
      <c r="B156" s="82"/>
      <c r="C156" s="87" t="s">
        <v>44</v>
      </c>
      <c r="D156" s="80" t="s">
        <v>110</v>
      </c>
      <c r="E156" s="119" t="s">
        <v>74</v>
      </c>
      <c r="F156" s="120" t="s">
        <v>120</v>
      </c>
      <c r="G156" s="121">
        <v>38390</v>
      </c>
      <c r="H156" s="121">
        <v>38426</v>
      </c>
      <c r="I156" s="121" t="s">
        <v>76</v>
      </c>
      <c r="J156" s="124">
        <v>268.55</v>
      </c>
      <c r="K156" s="95">
        <f>J156*0.2</f>
        <v>53.71000000000001</v>
      </c>
      <c r="L156" s="166">
        <f>J156+K156</f>
        <v>322.26</v>
      </c>
      <c r="M156" s="116">
        <f t="shared" si="26"/>
        <v>134.275</v>
      </c>
      <c r="N156" s="116"/>
      <c r="O156" s="146">
        <f t="shared" si="22"/>
        <v>134.275</v>
      </c>
      <c r="P156" s="116">
        <f>M156*0.65</f>
        <v>87.27875</v>
      </c>
      <c r="Q156" s="134"/>
      <c r="R156" s="154">
        <f t="shared" si="23"/>
        <v>87.27875</v>
      </c>
      <c r="S156" s="237"/>
      <c r="T156" s="238"/>
      <c r="U156" s="96"/>
    </row>
    <row r="157" spans="1:21" s="88" customFormat="1" ht="55.5" customHeight="1">
      <c r="A157" s="81" t="s">
        <v>15</v>
      </c>
      <c r="B157" s="82"/>
      <c r="C157" s="87" t="s">
        <v>44</v>
      </c>
      <c r="D157" s="80" t="s">
        <v>111</v>
      </c>
      <c r="E157" s="119" t="s">
        <v>74</v>
      </c>
      <c r="F157" s="120" t="s">
        <v>121</v>
      </c>
      <c r="G157" s="121">
        <v>38390</v>
      </c>
      <c r="H157" s="121">
        <v>38436</v>
      </c>
      <c r="I157" s="121" t="s">
        <v>101</v>
      </c>
      <c r="J157" s="124">
        <v>289.49</v>
      </c>
      <c r="K157" s="95">
        <f aca="true" t="shared" si="28" ref="K157:K163">J157*0.2</f>
        <v>57.898</v>
      </c>
      <c r="L157" s="166">
        <f aca="true" t="shared" si="29" ref="L157:L163">J157+K157</f>
        <v>347.38800000000003</v>
      </c>
      <c r="M157" s="116">
        <f t="shared" si="26"/>
        <v>144.745</v>
      </c>
      <c r="N157" s="116"/>
      <c r="O157" s="146">
        <f t="shared" si="22"/>
        <v>144.745</v>
      </c>
      <c r="P157" s="116">
        <f aca="true" t="shared" si="30" ref="P157:P163">M157*0.65</f>
        <v>94.08425000000001</v>
      </c>
      <c r="Q157" s="134"/>
      <c r="R157" s="154">
        <f t="shared" si="23"/>
        <v>94.08425000000001</v>
      </c>
      <c r="S157" s="237"/>
      <c r="T157" s="238"/>
      <c r="U157" s="96"/>
    </row>
    <row r="158" spans="1:21" s="88" customFormat="1" ht="55.5" customHeight="1">
      <c r="A158" s="81" t="s">
        <v>15</v>
      </c>
      <c r="B158" s="82"/>
      <c r="C158" s="87" t="s">
        <v>44</v>
      </c>
      <c r="D158" s="80" t="s">
        <v>112</v>
      </c>
      <c r="E158" s="119" t="s">
        <v>74</v>
      </c>
      <c r="F158" s="120" t="s">
        <v>122</v>
      </c>
      <c r="G158" s="121">
        <v>38390</v>
      </c>
      <c r="H158" s="121">
        <v>38426</v>
      </c>
      <c r="I158" s="121" t="s">
        <v>76</v>
      </c>
      <c r="J158" s="124">
        <v>43.97</v>
      </c>
      <c r="K158" s="95">
        <f t="shared" si="28"/>
        <v>8.794</v>
      </c>
      <c r="L158" s="166">
        <f t="shared" si="29"/>
        <v>52.763999999999996</v>
      </c>
      <c r="M158" s="116">
        <f t="shared" si="26"/>
        <v>21.985</v>
      </c>
      <c r="N158" s="116"/>
      <c r="O158" s="146">
        <f t="shared" si="22"/>
        <v>21.985</v>
      </c>
      <c r="P158" s="116">
        <f t="shared" si="30"/>
        <v>14.29025</v>
      </c>
      <c r="Q158" s="134"/>
      <c r="R158" s="154">
        <f t="shared" si="23"/>
        <v>14.29025</v>
      </c>
      <c r="S158" s="237"/>
      <c r="T158" s="238"/>
      <c r="U158" s="96"/>
    </row>
    <row r="159" spans="1:21" s="88" customFormat="1" ht="55.5" customHeight="1">
      <c r="A159" s="81" t="s">
        <v>15</v>
      </c>
      <c r="B159" s="82"/>
      <c r="C159" s="87" t="s">
        <v>44</v>
      </c>
      <c r="D159" s="80" t="s">
        <v>113</v>
      </c>
      <c r="E159" s="119" t="s">
        <v>74</v>
      </c>
      <c r="F159" s="120" t="s">
        <v>123</v>
      </c>
      <c r="G159" s="121">
        <v>38390</v>
      </c>
      <c r="H159" s="121">
        <v>38425</v>
      </c>
      <c r="I159" s="121" t="s">
        <v>101</v>
      </c>
      <c r="J159" s="124">
        <v>832.67</v>
      </c>
      <c r="K159" s="95">
        <f t="shared" si="28"/>
        <v>166.534</v>
      </c>
      <c r="L159" s="166">
        <f t="shared" si="29"/>
        <v>999.204</v>
      </c>
      <c r="M159" s="116">
        <f t="shared" si="26"/>
        <v>416.335</v>
      </c>
      <c r="N159" s="116"/>
      <c r="O159" s="146">
        <f t="shared" si="22"/>
        <v>416.335</v>
      </c>
      <c r="P159" s="116">
        <f t="shared" si="30"/>
        <v>270.61775</v>
      </c>
      <c r="Q159" s="134"/>
      <c r="R159" s="154">
        <f t="shared" si="23"/>
        <v>270.61775</v>
      </c>
      <c r="S159" s="237"/>
      <c r="T159" s="238"/>
      <c r="U159" s="96"/>
    </row>
    <row r="160" spans="1:21" s="88" customFormat="1" ht="55.5" customHeight="1">
      <c r="A160" s="81" t="s">
        <v>15</v>
      </c>
      <c r="B160" s="82"/>
      <c r="C160" s="87" t="s">
        <v>44</v>
      </c>
      <c r="D160" s="80" t="s">
        <v>114</v>
      </c>
      <c r="E160" s="119" t="s">
        <v>74</v>
      </c>
      <c r="F160" s="120" t="s">
        <v>124</v>
      </c>
      <c r="G160" s="121">
        <v>38390</v>
      </c>
      <c r="H160" s="121">
        <v>38425</v>
      </c>
      <c r="I160" s="121" t="s">
        <v>101</v>
      </c>
      <c r="J160" s="124">
        <v>253.87</v>
      </c>
      <c r="K160" s="95">
        <f t="shared" si="28"/>
        <v>50.774</v>
      </c>
      <c r="L160" s="166">
        <f t="shared" si="29"/>
        <v>304.644</v>
      </c>
      <c r="M160" s="116">
        <f t="shared" si="26"/>
        <v>126.935</v>
      </c>
      <c r="N160" s="116"/>
      <c r="O160" s="146">
        <f t="shared" si="22"/>
        <v>126.935</v>
      </c>
      <c r="P160" s="116">
        <f t="shared" si="30"/>
        <v>82.50775</v>
      </c>
      <c r="Q160" s="134"/>
      <c r="R160" s="154">
        <f t="shared" si="23"/>
        <v>82.50775</v>
      </c>
      <c r="S160" s="237"/>
      <c r="T160" s="238"/>
      <c r="U160" s="96"/>
    </row>
    <row r="161" spans="1:21" s="88" customFormat="1" ht="55.5" customHeight="1">
      <c r="A161" s="81" t="s">
        <v>15</v>
      </c>
      <c r="B161" s="82"/>
      <c r="C161" s="87" t="s">
        <v>44</v>
      </c>
      <c r="D161" s="80" t="s">
        <v>115</v>
      </c>
      <c r="E161" s="119" t="s">
        <v>118</v>
      </c>
      <c r="F161" s="122" t="s">
        <v>125</v>
      </c>
      <c r="G161" s="121">
        <v>38400</v>
      </c>
      <c r="H161" s="121">
        <v>38400</v>
      </c>
      <c r="I161" s="121" t="s">
        <v>127</v>
      </c>
      <c r="J161" s="124">
        <v>1454</v>
      </c>
      <c r="K161" s="95">
        <f t="shared" si="28"/>
        <v>290.8</v>
      </c>
      <c r="L161" s="166">
        <f t="shared" si="29"/>
        <v>1744.8</v>
      </c>
      <c r="M161" s="116">
        <f t="shared" si="26"/>
        <v>727</v>
      </c>
      <c r="N161" s="116"/>
      <c r="O161" s="146">
        <f t="shared" si="22"/>
        <v>727</v>
      </c>
      <c r="P161" s="116">
        <f t="shared" si="30"/>
        <v>472.55</v>
      </c>
      <c r="Q161" s="134"/>
      <c r="R161" s="154">
        <f t="shared" si="23"/>
        <v>472.55</v>
      </c>
      <c r="S161" s="237"/>
      <c r="T161" s="238"/>
      <c r="U161" s="96"/>
    </row>
    <row r="162" spans="1:21" s="88" customFormat="1" ht="55.5" customHeight="1">
      <c r="A162" s="81" t="s">
        <v>15</v>
      </c>
      <c r="B162" s="82"/>
      <c r="C162" s="87" t="s">
        <v>44</v>
      </c>
      <c r="D162" s="80" t="s">
        <v>116</v>
      </c>
      <c r="E162" s="119" t="s">
        <v>79</v>
      </c>
      <c r="F162" s="120">
        <v>720261120412628</v>
      </c>
      <c r="G162" s="121">
        <v>38413</v>
      </c>
      <c r="H162" s="121">
        <v>38433</v>
      </c>
      <c r="I162" s="121" t="s">
        <v>76</v>
      </c>
      <c r="J162" s="124">
        <v>225.27</v>
      </c>
      <c r="K162" s="95">
        <f t="shared" si="28"/>
        <v>45.054</v>
      </c>
      <c r="L162" s="166">
        <f t="shared" si="29"/>
        <v>270.324</v>
      </c>
      <c r="M162" s="116">
        <f t="shared" si="26"/>
        <v>112.635</v>
      </c>
      <c r="N162" s="116"/>
      <c r="O162" s="146">
        <f t="shared" si="22"/>
        <v>112.635</v>
      </c>
      <c r="P162" s="116">
        <f t="shared" si="30"/>
        <v>73.21275</v>
      </c>
      <c r="Q162" s="134"/>
      <c r="R162" s="154">
        <f t="shared" si="23"/>
        <v>73.21275</v>
      </c>
      <c r="S162" s="237"/>
      <c r="T162" s="238"/>
      <c r="U162" s="96"/>
    </row>
    <row r="163" spans="1:21" s="88" customFormat="1" ht="68.25" customHeight="1">
      <c r="A163" s="81" t="s">
        <v>15</v>
      </c>
      <c r="B163" s="82"/>
      <c r="C163" s="87" t="s">
        <v>44</v>
      </c>
      <c r="D163" s="118" t="s">
        <v>117</v>
      </c>
      <c r="E163" s="119" t="s">
        <v>119</v>
      </c>
      <c r="F163" s="123" t="s">
        <v>126</v>
      </c>
      <c r="G163" s="121">
        <v>38422</v>
      </c>
      <c r="H163" s="121">
        <v>38422</v>
      </c>
      <c r="I163" s="121" t="s">
        <v>128</v>
      </c>
      <c r="J163" s="124">
        <v>3099</v>
      </c>
      <c r="K163" s="95">
        <f t="shared" si="28"/>
        <v>619.8000000000001</v>
      </c>
      <c r="L163" s="166">
        <f t="shared" si="29"/>
        <v>3718.8</v>
      </c>
      <c r="M163" s="116">
        <f t="shared" si="26"/>
        <v>1549.5</v>
      </c>
      <c r="N163" s="116"/>
      <c r="O163" s="146">
        <f t="shared" si="22"/>
        <v>1549.5</v>
      </c>
      <c r="P163" s="116">
        <f t="shared" si="30"/>
        <v>1007.1750000000001</v>
      </c>
      <c r="Q163" s="134"/>
      <c r="R163" s="154">
        <f t="shared" si="23"/>
        <v>1007.1750000000001</v>
      </c>
      <c r="S163" s="235"/>
      <c r="T163" s="236"/>
      <c r="U163" s="96"/>
    </row>
    <row r="164" spans="1:21" s="88" customFormat="1" ht="33.75">
      <c r="A164" s="81" t="s">
        <v>168</v>
      </c>
      <c r="B164" s="82"/>
      <c r="C164" s="87" t="s">
        <v>44</v>
      </c>
      <c r="D164" s="118" t="s">
        <v>192</v>
      </c>
      <c r="E164" s="119" t="s">
        <v>193</v>
      </c>
      <c r="F164" s="123" t="s">
        <v>194</v>
      </c>
      <c r="G164" s="121">
        <v>38432</v>
      </c>
      <c r="H164" s="121">
        <v>38485</v>
      </c>
      <c r="I164" s="121" t="s">
        <v>101</v>
      </c>
      <c r="J164" s="124">
        <v>54.4</v>
      </c>
      <c r="K164" s="95">
        <v>10.88</v>
      </c>
      <c r="L164" s="166">
        <v>65.5</v>
      </c>
      <c r="M164" s="116">
        <v>27.2</v>
      </c>
      <c r="N164" s="116"/>
      <c r="O164" s="146">
        <f>+N164+M164</f>
        <v>27.2</v>
      </c>
      <c r="P164" s="116">
        <f>M164*0.65</f>
        <v>17.68</v>
      </c>
      <c r="Q164" s="134"/>
      <c r="R164" s="154">
        <f>+Q164+P164</f>
        <v>17.68</v>
      </c>
      <c r="S164" s="235"/>
      <c r="T164" s="236"/>
      <c r="U164" s="96"/>
    </row>
    <row r="165" spans="1:21" s="88" customFormat="1" ht="33.75">
      <c r="A165" s="81" t="s">
        <v>168</v>
      </c>
      <c r="B165" s="82"/>
      <c r="C165" s="87" t="s">
        <v>44</v>
      </c>
      <c r="D165" s="118" t="s">
        <v>195</v>
      </c>
      <c r="E165" s="119" t="s">
        <v>193</v>
      </c>
      <c r="F165" s="123" t="s">
        <v>282</v>
      </c>
      <c r="G165" s="121">
        <v>38448</v>
      </c>
      <c r="H165" s="121">
        <v>38485</v>
      </c>
      <c r="I165" s="121" t="s">
        <v>101</v>
      </c>
      <c r="J165" s="124">
        <v>2667.21</v>
      </c>
      <c r="K165" s="95">
        <v>533.16</v>
      </c>
      <c r="L165" s="166">
        <v>2744.22</v>
      </c>
      <c r="M165" s="116">
        <v>1333.605</v>
      </c>
      <c r="N165" s="116"/>
      <c r="O165" s="146">
        <f>+N165+M165</f>
        <v>1333.605</v>
      </c>
      <c r="P165" s="116">
        <f>M165*0.65</f>
        <v>866.84325</v>
      </c>
      <c r="Q165" s="134"/>
      <c r="R165" s="154">
        <f>+Q165+P165</f>
        <v>866.84325</v>
      </c>
      <c r="S165" s="235"/>
      <c r="T165" s="236"/>
      <c r="U165" s="96"/>
    </row>
    <row r="166" spans="1:21" s="88" customFormat="1" ht="33.75">
      <c r="A166" s="81" t="s">
        <v>168</v>
      </c>
      <c r="B166" s="82"/>
      <c r="C166" s="87" t="s">
        <v>44</v>
      </c>
      <c r="D166" s="118" t="s">
        <v>196</v>
      </c>
      <c r="E166" s="119" t="s">
        <v>193</v>
      </c>
      <c r="F166" s="123" t="s">
        <v>197</v>
      </c>
      <c r="G166" s="121">
        <v>38448</v>
      </c>
      <c r="H166" s="121">
        <v>38485</v>
      </c>
      <c r="I166" s="121" t="s">
        <v>101</v>
      </c>
      <c r="J166" s="124">
        <v>289.49</v>
      </c>
      <c r="K166" s="95">
        <v>57.9</v>
      </c>
      <c r="L166" s="166">
        <v>347.5</v>
      </c>
      <c r="M166" s="116">
        <v>144.745</v>
      </c>
      <c r="N166" s="116"/>
      <c r="O166" s="146">
        <f>+N166+M166</f>
        <v>144.745</v>
      </c>
      <c r="P166" s="116">
        <f>M166*0.65</f>
        <v>94.08425000000001</v>
      </c>
      <c r="Q166" s="134"/>
      <c r="R166" s="154">
        <f>+Q166+P166</f>
        <v>94.08425000000001</v>
      </c>
      <c r="S166" s="235"/>
      <c r="T166" s="236"/>
      <c r="U166" s="96"/>
    </row>
    <row r="167" spans="1:21" s="88" customFormat="1" ht="33.75">
      <c r="A167" s="81" t="s">
        <v>168</v>
      </c>
      <c r="B167" s="82"/>
      <c r="C167" s="87" t="s">
        <v>44</v>
      </c>
      <c r="D167" s="118" t="s">
        <v>198</v>
      </c>
      <c r="E167" s="119" t="s">
        <v>193</v>
      </c>
      <c r="F167" s="123" t="s">
        <v>199</v>
      </c>
      <c r="G167" s="121">
        <v>38462</v>
      </c>
      <c r="H167" s="121">
        <v>38485</v>
      </c>
      <c r="I167" s="121" t="s">
        <v>101</v>
      </c>
      <c r="J167" s="124">
        <v>54.4</v>
      </c>
      <c r="K167" s="95">
        <v>10.88</v>
      </c>
      <c r="L167" s="166">
        <v>65</v>
      </c>
      <c r="M167" s="116">
        <v>27.2</v>
      </c>
      <c r="N167" s="116"/>
      <c r="O167" s="146">
        <f>+N167+M167</f>
        <v>27.2</v>
      </c>
      <c r="P167" s="116">
        <f>M167*0.65</f>
        <v>17.68</v>
      </c>
      <c r="Q167" s="134"/>
      <c r="R167" s="154">
        <f>+Q167+P167</f>
        <v>17.68</v>
      </c>
      <c r="S167" s="235"/>
      <c r="T167" s="236"/>
      <c r="U167" s="96"/>
    </row>
    <row r="168" spans="1:21" s="88" customFormat="1" ht="45">
      <c r="A168" s="81" t="s">
        <v>168</v>
      </c>
      <c r="B168" s="82"/>
      <c r="C168" s="87" t="s">
        <v>44</v>
      </c>
      <c r="D168" s="118" t="s">
        <v>200</v>
      </c>
      <c r="E168" s="119" t="s">
        <v>79</v>
      </c>
      <c r="F168" s="123" t="s">
        <v>283</v>
      </c>
      <c r="G168" s="121">
        <v>38474</v>
      </c>
      <c r="H168" s="121">
        <v>38860</v>
      </c>
      <c r="I168" s="121" t="s">
        <v>76</v>
      </c>
      <c r="J168" s="124">
        <v>1014.4</v>
      </c>
      <c r="K168" s="95">
        <v>202.88</v>
      </c>
      <c r="L168" s="166">
        <v>1217.28</v>
      </c>
      <c r="M168" s="116">
        <v>507.2</v>
      </c>
      <c r="N168" s="116"/>
      <c r="O168" s="146">
        <f>+N168+M168</f>
        <v>507.2</v>
      </c>
      <c r="P168" s="116">
        <f>M168*0.65</f>
        <v>329.68</v>
      </c>
      <c r="Q168" s="134"/>
      <c r="R168" s="154">
        <f>+Q168+P168</f>
        <v>329.68</v>
      </c>
      <c r="S168" s="235"/>
      <c r="T168" s="236"/>
      <c r="U168" s="96"/>
    </row>
    <row r="169" spans="1:21" s="88" customFormat="1" ht="56.25">
      <c r="A169" s="81" t="s">
        <v>168</v>
      </c>
      <c r="B169" s="82"/>
      <c r="C169" s="87" t="s">
        <v>44</v>
      </c>
      <c r="D169" s="118" t="s">
        <v>201</v>
      </c>
      <c r="E169" s="119" t="s">
        <v>119</v>
      </c>
      <c r="F169" s="123" t="s">
        <v>63</v>
      </c>
      <c r="G169" s="121">
        <v>38504</v>
      </c>
      <c r="H169" s="121">
        <v>38504</v>
      </c>
      <c r="I169" s="121" t="s">
        <v>202</v>
      </c>
      <c r="J169" s="124">
        <v>3099</v>
      </c>
      <c r="K169" s="95">
        <v>619.8</v>
      </c>
      <c r="L169" s="166">
        <v>3718.8</v>
      </c>
      <c r="M169" s="116">
        <v>1549.5</v>
      </c>
      <c r="N169" s="116"/>
      <c r="O169" s="146">
        <f>+N169+M169</f>
        <v>1549.5</v>
      </c>
      <c r="P169" s="116">
        <f>M169*0.65</f>
        <v>1007.1750000000001</v>
      </c>
      <c r="Q169" s="134"/>
      <c r="R169" s="154">
        <f>+Q169+P169</f>
        <v>1007.1750000000001</v>
      </c>
      <c r="S169" s="235"/>
      <c r="T169" s="236"/>
      <c r="U169" s="96"/>
    </row>
    <row r="170" spans="1:21" s="88" customFormat="1" ht="33.75">
      <c r="A170" s="81" t="s">
        <v>168</v>
      </c>
      <c r="B170" s="82"/>
      <c r="C170" s="87" t="s">
        <v>44</v>
      </c>
      <c r="D170" s="118" t="s">
        <v>203</v>
      </c>
      <c r="E170" s="119" t="s">
        <v>193</v>
      </c>
      <c r="F170" s="123" t="s">
        <v>204</v>
      </c>
      <c r="G170" s="121">
        <v>38510</v>
      </c>
      <c r="H170" s="121">
        <v>38547</v>
      </c>
      <c r="I170" s="121" t="s">
        <v>101</v>
      </c>
      <c r="J170" s="124">
        <v>761.03</v>
      </c>
      <c r="K170" s="95">
        <v>152.21</v>
      </c>
      <c r="L170" s="166">
        <v>913</v>
      </c>
      <c r="M170" s="116">
        <v>380.515</v>
      </c>
      <c r="N170" s="116"/>
      <c r="O170" s="146">
        <f>+N170+M170</f>
        <v>380.515</v>
      </c>
      <c r="P170" s="116">
        <f>M170*0.65</f>
        <v>247.33474999999999</v>
      </c>
      <c r="Q170" s="134"/>
      <c r="R170" s="154">
        <f>+Q170+P170</f>
        <v>247.33474999999999</v>
      </c>
      <c r="S170" s="235"/>
      <c r="T170" s="236"/>
      <c r="U170" s="96"/>
    </row>
    <row r="171" spans="1:21" s="88" customFormat="1" ht="45">
      <c r="A171" s="81" t="s">
        <v>168</v>
      </c>
      <c r="B171" s="82"/>
      <c r="C171" s="87" t="s">
        <v>44</v>
      </c>
      <c r="D171" s="118" t="s">
        <v>205</v>
      </c>
      <c r="E171" s="119" t="s">
        <v>193</v>
      </c>
      <c r="F171" s="123" t="s">
        <v>284</v>
      </c>
      <c r="G171" s="121">
        <v>38510</v>
      </c>
      <c r="H171" s="121">
        <v>38548</v>
      </c>
      <c r="I171" s="121" t="s">
        <v>76</v>
      </c>
      <c r="J171" s="124">
        <v>1513.95</v>
      </c>
      <c r="K171" s="95">
        <v>302.79</v>
      </c>
      <c r="L171" s="166">
        <v>1801</v>
      </c>
      <c r="M171" s="116">
        <v>756.975</v>
      </c>
      <c r="N171" s="116"/>
      <c r="O171" s="146">
        <f>+N171+M171</f>
        <v>756.975</v>
      </c>
      <c r="P171" s="116">
        <f>M171*0.65</f>
        <v>492.03375000000005</v>
      </c>
      <c r="Q171" s="134"/>
      <c r="R171" s="154">
        <f>+Q171+P171</f>
        <v>492.03375000000005</v>
      </c>
      <c r="S171" s="235"/>
      <c r="T171" s="236"/>
      <c r="U171" s="96"/>
    </row>
    <row r="172" spans="1:21" s="88" customFormat="1" ht="33.75">
      <c r="A172" s="81" t="s">
        <v>168</v>
      </c>
      <c r="B172" s="82"/>
      <c r="C172" s="87" t="s">
        <v>44</v>
      </c>
      <c r="D172" s="118" t="s">
        <v>206</v>
      </c>
      <c r="E172" s="119" t="s">
        <v>193</v>
      </c>
      <c r="F172" s="123" t="s">
        <v>207</v>
      </c>
      <c r="G172" s="121">
        <v>38523</v>
      </c>
      <c r="H172" s="121">
        <v>38547</v>
      </c>
      <c r="I172" s="121" t="s">
        <v>101</v>
      </c>
      <c r="J172" s="124">
        <v>54.4</v>
      </c>
      <c r="K172" s="95">
        <v>10.88</v>
      </c>
      <c r="L172" s="166">
        <v>65</v>
      </c>
      <c r="M172" s="116">
        <v>27.2</v>
      </c>
      <c r="N172" s="116"/>
      <c r="O172" s="146">
        <f>+N172+M172</f>
        <v>27.2</v>
      </c>
      <c r="P172" s="116">
        <f>M172*0.65</f>
        <v>17.68</v>
      </c>
      <c r="Q172" s="134"/>
      <c r="R172" s="154">
        <f>+Q172+P172</f>
        <v>17.68</v>
      </c>
      <c r="S172" s="235"/>
      <c r="T172" s="236"/>
      <c r="U172" s="96"/>
    </row>
    <row r="173" spans="1:21" s="88" customFormat="1" ht="33.75">
      <c r="A173" s="81" t="s">
        <v>168</v>
      </c>
      <c r="B173" s="82"/>
      <c r="C173" s="87" t="s">
        <v>44</v>
      </c>
      <c r="D173" s="118" t="s">
        <v>208</v>
      </c>
      <c r="E173" s="119" t="s">
        <v>193</v>
      </c>
      <c r="F173" s="123" t="s">
        <v>209</v>
      </c>
      <c r="G173" s="121">
        <v>38553</v>
      </c>
      <c r="H173" s="121">
        <v>38624</v>
      </c>
      <c r="I173" s="121" t="s">
        <v>101</v>
      </c>
      <c r="J173" s="124">
        <v>54.4</v>
      </c>
      <c r="K173" s="95">
        <v>10.88</v>
      </c>
      <c r="L173" s="166">
        <v>65.5</v>
      </c>
      <c r="M173" s="116">
        <v>27.2</v>
      </c>
      <c r="N173" s="116"/>
      <c r="O173" s="146">
        <f>+N173+M173</f>
        <v>27.2</v>
      </c>
      <c r="P173" s="116">
        <f>M173*0.65</f>
        <v>17.68</v>
      </c>
      <c r="Q173" s="134"/>
      <c r="R173" s="154">
        <f>+Q173+P173</f>
        <v>17.68</v>
      </c>
      <c r="S173" s="235"/>
      <c r="T173" s="236"/>
      <c r="U173" s="96"/>
    </row>
    <row r="174" spans="1:21" s="88" customFormat="1" ht="45">
      <c r="A174" s="81" t="s">
        <v>168</v>
      </c>
      <c r="B174" s="82"/>
      <c r="C174" s="87" t="s">
        <v>44</v>
      </c>
      <c r="D174" s="118" t="s">
        <v>210</v>
      </c>
      <c r="E174" s="119" t="s">
        <v>79</v>
      </c>
      <c r="F174" s="123" t="s">
        <v>285</v>
      </c>
      <c r="G174" s="121">
        <v>38536</v>
      </c>
      <c r="H174" s="121">
        <v>38921</v>
      </c>
      <c r="I174" s="121" t="s">
        <v>76</v>
      </c>
      <c r="J174" s="124">
        <v>461.33</v>
      </c>
      <c r="K174" s="95">
        <v>92.27</v>
      </c>
      <c r="L174" s="166">
        <v>553.6</v>
      </c>
      <c r="M174" s="116">
        <v>230.665</v>
      </c>
      <c r="N174" s="116"/>
      <c r="O174" s="146">
        <f>+N174+M174</f>
        <v>230.665</v>
      </c>
      <c r="P174" s="116">
        <f>M174*0.65</f>
        <v>149.93225</v>
      </c>
      <c r="Q174" s="134"/>
      <c r="R174" s="154">
        <f>+Q174+P174</f>
        <v>149.93225</v>
      </c>
      <c r="S174" s="235"/>
      <c r="T174" s="236"/>
      <c r="U174" s="96"/>
    </row>
    <row r="175" spans="1:21" s="88" customFormat="1" ht="45">
      <c r="A175" s="81" t="s">
        <v>168</v>
      </c>
      <c r="B175" s="82"/>
      <c r="C175" s="87" t="s">
        <v>44</v>
      </c>
      <c r="D175" s="118" t="s">
        <v>211</v>
      </c>
      <c r="E175" s="119" t="s">
        <v>193</v>
      </c>
      <c r="F175" s="123" t="s">
        <v>286</v>
      </c>
      <c r="G175" s="121">
        <v>38569</v>
      </c>
      <c r="H175" s="121">
        <v>38610</v>
      </c>
      <c r="I175" s="121" t="s">
        <v>76</v>
      </c>
      <c r="J175" s="124">
        <v>1513.8</v>
      </c>
      <c r="K175" s="95">
        <v>302.76</v>
      </c>
      <c r="L175" s="166">
        <v>2317</v>
      </c>
      <c r="M175" s="116">
        <v>756.9</v>
      </c>
      <c r="N175" s="116"/>
      <c r="O175" s="146">
        <f>+N175+M175</f>
        <v>756.9</v>
      </c>
      <c r="P175" s="116">
        <f>M175*0.65</f>
        <v>491.985</v>
      </c>
      <c r="Q175" s="134"/>
      <c r="R175" s="154">
        <f>+Q175+P175</f>
        <v>491.985</v>
      </c>
      <c r="S175" s="235"/>
      <c r="T175" s="236"/>
      <c r="U175" s="96"/>
    </row>
    <row r="176" spans="1:21" s="88" customFormat="1" ht="56.25">
      <c r="A176" s="81" t="s">
        <v>168</v>
      </c>
      <c r="B176" s="82"/>
      <c r="C176" s="87" t="s">
        <v>44</v>
      </c>
      <c r="D176" s="118" t="s">
        <v>212</v>
      </c>
      <c r="E176" s="119" t="s">
        <v>119</v>
      </c>
      <c r="F176" s="123" t="s">
        <v>213</v>
      </c>
      <c r="G176" s="121">
        <v>38596</v>
      </c>
      <c r="H176" s="121">
        <v>38596</v>
      </c>
      <c r="I176" s="121" t="s">
        <v>214</v>
      </c>
      <c r="J176" s="124">
        <v>3099</v>
      </c>
      <c r="K176" s="95">
        <v>619.8</v>
      </c>
      <c r="L176" s="166">
        <v>3718.8</v>
      </c>
      <c r="M176" s="116">
        <v>1549.5</v>
      </c>
      <c r="N176" s="116"/>
      <c r="O176" s="146">
        <f>+N176+M176</f>
        <v>1549.5</v>
      </c>
      <c r="P176" s="116">
        <f>M176*0.65</f>
        <v>1007.1750000000001</v>
      </c>
      <c r="Q176" s="134"/>
      <c r="R176" s="154">
        <f>+Q176+P176</f>
        <v>1007.1750000000001</v>
      </c>
      <c r="S176" s="235"/>
      <c r="T176" s="236"/>
      <c r="U176" s="96"/>
    </row>
    <row r="177" spans="1:21" s="88" customFormat="1" ht="45">
      <c r="A177" s="81" t="s">
        <v>168</v>
      </c>
      <c r="B177" s="82"/>
      <c r="C177" s="87" t="s">
        <v>44</v>
      </c>
      <c r="D177" s="118" t="s">
        <v>215</v>
      </c>
      <c r="E177" s="119" t="s">
        <v>193</v>
      </c>
      <c r="F177" s="123" t="s">
        <v>216</v>
      </c>
      <c r="G177" s="121">
        <v>38569</v>
      </c>
      <c r="H177" s="121">
        <v>38611</v>
      </c>
      <c r="I177" s="121" t="s">
        <v>101</v>
      </c>
      <c r="J177" s="124">
        <v>251.49</v>
      </c>
      <c r="K177" s="95">
        <v>50.3</v>
      </c>
      <c r="L177" s="166">
        <v>302</v>
      </c>
      <c r="M177" s="116">
        <v>125.745</v>
      </c>
      <c r="N177" s="116"/>
      <c r="O177" s="146">
        <f>+N177+M177</f>
        <v>125.745</v>
      </c>
      <c r="P177" s="116">
        <f>M177*0.65</f>
        <v>81.73425</v>
      </c>
      <c r="Q177" s="134"/>
      <c r="R177" s="154">
        <f>+Q177+P177</f>
        <v>81.73425</v>
      </c>
      <c r="S177" s="235"/>
      <c r="T177" s="236"/>
      <c r="U177" s="96"/>
    </row>
    <row r="178" spans="1:21" s="88" customFormat="1" ht="33.75">
      <c r="A178" s="81" t="s">
        <v>168</v>
      </c>
      <c r="B178" s="82"/>
      <c r="C178" s="87" t="s">
        <v>44</v>
      </c>
      <c r="D178" s="118" t="s">
        <v>217</v>
      </c>
      <c r="E178" s="119" t="s">
        <v>193</v>
      </c>
      <c r="F178" s="123" t="s">
        <v>218</v>
      </c>
      <c r="G178" s="121">
        <v>38584</v>
      </c>
      <c r="H178" s="121">
        <v>38611</v>
      </c>
      <c r="I178" s="121" t="s">
        <v>101</v>
      </c>
      <c r="J178" s="124">
        <v>54.4</v>
      </c>
      <c r="K178" s="95">
        <v>10.88</v>
      </c>
      <c r="L178" s="166">
        <v>65.5</v>
      </c>
      <c r="M178" s="116">
        <v>27.2</v>
      </c>
      <c r="N178" s="116"/>
      <c r="O178" s="146">
        <f>+N178+M178</f>
        <v>27.2</v>
      </c>
      <c r="P178" s="116">
        <f>M178*0.65</f>
        <v>17.68</v>
      </c>
      <c r="Q178" s="134"/>
      <c r="R178" s="154">
        <f>+Q178+P178</f>
        <v>17.68</v>
      </c>
      <c r="S178" s="235"/>
      <c r="T178" s="236"/>
      <c r="U178" s="96"/>
    </row>
    <row r="179" spans="1:21" s="88" customFormat="1" ht="45">
      <c r="A179" s="81" t="s">
        <v>168</v>
      </c>
      <c r="B179" s="82"/>
      <c r="C179" s="87" t="s">
        <v>44</v>
      </c>
      <c r="D179" s="118" t="s">
        <v>219</v>
      </c>
      <c r="E179" s="119" t="s">
        <v>79</v>
      </c>
      <c r="F179" s="123" t="s">
        <v>287</v>
      </c>
      <c r="G179" s="121">
        <v>38597</v>
      </c>
      <c r="H179" s="121">
        <v>38617</v>
      </c>
      <c r="I179" s="121" t="s">
        <v>76</v>
      </c>
      <c r="J179" s="124">
        <v>684.27</v>
      </c>
      <c r="K179" s="95">
        <v>136.85</v>
      </c>
      <c r="L179" s="166">
        <v>821.12</v>
      </c>
      <c r="M179" s="116">
        <v>342.135</v>
      </c>
      <c r="N179" s="116"/>
      <c r="O179" s="146">
        <f>+N179+M179</f>
        <v>342.135</v>
      </c>
      <c r="P179" s="116">
        <f>M179*0.65</f>
        <v>222.38775</v>
      </c>
      <c r="Q179" s="134"/>
      <c r="R179" s="154">
        <f>+Q179+P179</f>
        <v>222.38775</v>
      </c>
      <c r="S179" s="235"/>
      <c r="T179" s="236"/>
      <c r="U179" s="96"/>
    </row>
    <row r="180" spans="1:21" s="88" customFormat="1" ht="33.75">
      <c r="A180" s="81" t="s">
        <v>168</v>
      </c>
      <c r="B180" s="82"/>
      <c r="C180" s="87" t="s">
        <v>44</v>
      </c>
      <c r="D180" s="118" t="s">
        <v>220</v>
      </c>
      <c r="E180" s="119" t="s">
        <v>193</v>
      </c>
      <c r="F180" s="123" t="s">
        <v>221</v>
      </c>
      <c r="G180" s="121">
        <v>38615</v>
      </c>
      <c r="H180" s="121">
        <v>38658</v>
      </c>
      <c r="I180" s="121" t="s">
        <v>101</v>
      </c>
      <c r="J180" s="124">
        <v>54.4</v>
      </c>
      <c r="K180" s="95">
        <v>10.88</v>
      </c>
      <c r="L180" s="166">
        <v>65</v>
      </c>
      <c r="M180" s="116">
        <v>27.2</v>
      </c>
      <c r="N180" s="116"/>
      <c r="O180" s="146">
        <f>+N180+M180</f>
        <v>27.2</v>
      </c>
      <c r="P180" s="116">
        <f>M180*0.65</f>
        <v>17.68</v>
      </c>
      <c r="Q180" s="134"/>
      <c r="R180" s="154">
        <f>+Q180+P180</f>
        <v>17.68</v>
      </c>
      <c r="S180" s="235"/>
      <c r="T180" s="236"/>
      <c r="U180" s="96"/>
    </row>
    <row r="181" spans="1:21" s="88" customFormat="1" ht="45">
      <c r="A181" s="81" t="s">
        <v>168</v>
      </c>
      <c r="B181" s="82"/>
      <c r="C181" s="87" t="s">
        <v>44</v>
      </c>
      <c r="D181" s="118" t="s">
        <v>222</v>
      </c>
      <c r="E181" s="119" t="s">
        <v>193</v>
      </c>
      <c r="F181" s="123" t="s">
        <v>223</v>
      </c>
      <c r="G181" s="121">
        <v>38631</v>
      </c>
      <c r="H181" s="121">
        <v>38678</v>
      </c>
      <c r="I181" s="121" t="s">
        <v>101</v>
      </c>
      <c r="J181" s="124">
        <v>251.49</v>
      </c>
      <c r="K181" s="95">
        <v>50.3</v>
      </c>
      <c r="L181" s="166">
        <v>301.5</v>
      </c>
      <c r="M181" s="116">
        <v>125.745</v>
      </c>
      <c r="N181" s="116"/>
      <c r="O181" s="146">
        <f>+N181+M181</f>
        <v>125.745</v>
      </c>
      <c r="P181" s="116">
        <f>M181*0.65</f>
        <v>81.73425</v>
      </c>
      <c r="Q181" s="134"/>
      <c r="R181" s="154">
        <f>+Q181+P181</f>
        <v>81.73425</v>
      </c>
      <c r="S181" s="235"/>
      <c r="T181" s="236"/>
      <c r="U181" s="96"/>
    </row>
    <row r="182" spans="1:21" s="88" customFormat="1" ht="45">
      <c r="A182" s="81" t="s">
        <v>168</v>
      </c>
      <c r="B182" s="82"/>
      <c r="C182" s="87" t="s">
        <v>44</v>
      </c>
      <c r="D182" s="118" t="s">
        <v>224</v>
      </c>
      <c r="E182" s="119" t="s">
        <v>193</v>
      </c>
      <c r="F182" s="123" t="s">
        <v>288</v>
      </c>
      <c r="G182" s="121">
        <v>38631</v>
      </c>
      <c r="H182" s="121">
        <v>38670</v>
      </c>
      <c r="I182" s="121" t="s">
        <v>76</v>
      </c>
      <c r="J182" s="124">
        <v>1514.21</v>
      </c>
      <c r="K182" s="95">
        <v>302.84</v>
      </c>
      <c r="L182" s="166">
        <v>2317.5</v>
      </c>
      <c r="M182" s="116">
        <v>757.105</v>
      </c>
      <c r="N182" s="116"/>
      <c r="O182" s="146">
        <f>+N182+M182</f>
        <v>757.105</v>
      </c>
      <c r="P182" s="116">
        <f>M182*0.65</f>
        <v>492.11825000000005</v>
      </c>
      <c r="Q182" s="134"/>
      <c r="R182" s="154">
        <f>+Q182+P182</f>
        <v>492.11825000000005</v>
      </c>
      <c r="S182" s="235"/>
      <c r="T182" s="236"/>
      <c r="U182" s="96"/>
    </row>
    <row r="183" spans="1:21" s="88" customFormat="1" ht="45">
      <c r="A183" s="81" t="s">
        <v>168</v>
      </c>
      <c r="B183" s="82"/>
      <c r="C183" s="87" t="s">
        <v>44</v>
      </c>
      <c r="D183" s="118" t="s">
        <v>225</v>
      </c>
      <c r="E183" s="119" t="s">
        <v>79</v>
      </c>
      <c r="F183" s="123" t="s">
        <v>289</v>
      </c>
      <c r="G183" s="121">
        <v>38658</v>
      </c>
      <c r="H183" s="121">
        <v>38678</v>
      </c>
      <c r="I183" s="121" t="s">
        <v>76</v>
      </c>
      <c r="J183" s="124">
        <v>587.91</v>
      </c>
      <c r="K183" s="95">
        <v>117.58</v>
      </c>
      <c r="L183" s="166">
        <v>705.49</v>
      </c>
      <c r="M183" s="116">
        <v>293.955</v>
      </c>
      <c r="N183" s="116"/>
      <c r="O183" s="146">
        <f>+N183+M183</f>
        <v>293.955</v>
      </c>
      <c r="P183" s="116">
        <f>M183*0.65</f>
        <v>191.07075</v>
      </c>
      <c r="Q183" s="134"/>
      <c r="R183" s="154">
        <f>+Q183+P183</f>
        <v>191.07075</v>
      </c>
      <c r="S183" s="235"/>
      <c r="T183" s="236"/>
      <c r="U183" s="96"/>
    </row>
    <row r="184" spans="1:21" s="88" customFormat="1" ht="33.75">
      <c r="A184" s="81" t="s">
        <v>168</v>
      </c>
      <c r="B184" s="82"/>
      <c r="C184" s="87" t="s">
        <v>44</v>
      </c>
      <c r="D184" s="118" t="s">
        <v>226</v>
      </c>
      <c r="E184" s="119" t="s">
        <v>193</v>
      </c>
      <c r="F184" s="123" t="s">
        <v>227</v>
      </c>
      <c r="G184" s="121">
        <v>38645</v>
      </c>
      <c r="H184" s="121">
        <v>38678</v>
      </c>
      <c r="I184" s="121" t="s">
        <v>101</v>
      </c>
      <c r="J184" s="124">
        <v>54.4</v>
      </c>
      <c r="K184" s="95">
        <v>10.88</v>
      </c>
      <c r="L184" s="166">
        <v>65.5</v>
      </c>
      <c r="M184" s="116">
        <v>27.2</v>
      </c>
      <c r="N184" s="116"/>
      <c r="O184" s="146">
        <f>+N184+M184</f>
        <v>27.2</v>
      </c>
      <c r="P184" s="116">
        <f>M184*0.65</f>
        <v>17.68</v>
      </c>
      <c r="Q184" s="134"/>
      <c r="R184" s="154">
        <f>+Q184+P184</f>
        <v>17.68</v>
      </c>
      <c r="S184" s="235"/>
      <c r="T184" s="236"/>
      <c r="U184" s="96"/>
    </row>
    <row r="185" spans="1:21" s="88" customFormat="1" ht="45">
      <c r="A185" s="81" t="s">
        <v>168</v>
      </c>
      <c r="B185" s="82"/>
      <c r="C185" s="87" t="s">
        <v>44</v>
      </c>
      <c r="D185" s="118" t="s">
        <v>228</v>
      </c>
      <c r="E185" s="119" t="s">
        <v>193</v>
      </c>
      <c r="F185" s="123" t="s">
        <v>229</v>
      </c>
      <c r="G185" s="121">
        <v>38677</v>
      </c>
      <c r="H185" s="121">
        <v>38733</v>
      </c>
      <c r="I185" s="121" t="s">
        <v>76</v>
      </c>
      <c r="J185" s="124">
        <v>54.4</v>
      </c>
      <c r="K185" s="95">
        <v>10.88</v>
      </c>
      <c r="L185" s="166">
        <v>65</v>
      </c>
      <c r="M185" s="116">
        <v>27.2</v>
      </c>
      <c r="N185" s="116"/>
      <c r="O185" s="146">
        <f>+N185+M185</f>
        <v>27.2</v>
      </c>
      <c r="P185" s="116">
        <f>M185*0.65</f>
        <v>17.68</v>
      </c>
      <c r="Q185" s="134"/>
      <c r="R185" s="154">
        <f>+Q185+P185</f>
        <v>17.68</v>
      </c>
      <c r="S185" s="235"/>
      <c r="T185" s="236"/>
      <c r="U185" s="96"/>
    </row>
    <row r="186" spans="1:21" s="88" customFormat="1" ht="67.5">
      <c r="A186" s="81" t="s">
        <v>168</v>
      </c>
      <c r="B186" s="82"/>
      <c r="C186" s="87" t="s">
        <v>44</v>
      </c>
      <c r="D186" s="118" t="s">
        <v>230</v>
      </c>
      <c r="E186" s="119" t="s">
        <v>119</v>
      </c>
      <c r="F186" s="123" t="s">
        <v>231</v>
      </c>
      <c r="G186" s="121">
        <v>38700</v>
      </c>
      <c r="H186" s="121">
        <v>38700</v>
      </c>
      <c r="I186" s="121" t="s">
        <v>232</v>
      </c>
      <c r="J186" s="124">
        <v>3099</v>
      </c>
      <c r="K186" s="95">
        <v>619.8</v>
      </c>
      <c r="L186" s="166">
        <v>3718.8</v>
      </c>
      <c r="M186" s="116">
        <v>1549.5</v>
      </c>
      <c r="N186" s="116"/>
      <c r="O186" s="146">
        <f>+N186+M186</f>
        <v>1549.5</v>
      </c>
      <c r="P186" s="116">
        <f>M186*0.65</f>
        <v>1007.1750000000001</v>
      </c>
      <c r="Q186" s="134"/>
      <c r="R186" s="154">
        <f>+Q186+P186</f>
        <v>1007.1750000000001</v>
      </c>
      <c r="S186" s="235"/>
      <c r="T186" s="236"/>
      <c r="U186" s="96"/>
    </row>
    <row r="187" spans="1:21" s="88" customFormat="1" ht="56.25">
      <c r="A187" s="81" t="s">
        <v>168</v>
      </c>
      <c r="B187" s="82"/>
      <c r="C187" s="87" t="s">
        <v>44</v>
      </c>
      <c r="D187" s="118" t="s">
        <v>72</v>
      </c>
      <c r="E187" s="119" t="s">
        <v>83</v>
      </c>
      <c r="F187" s="123">
        <v>434</v>
      </c>
      <c r="G187" s="121">
        <v>38700</v>
      </c>
      <c r="H187" s="121">
        <v>38700</v>
      </c>
      <c r="I187" s="121" t="s">
        <v>233</v>
      </c>
      <c r="J187" s="124">
        <v>610</v>
      </c>
      <c r="K187" s="95">
        <v>122</v>
      </c>
      <c r="L187" s="166">
        <v>732</v>
      </c>
      <c r="M187" s="116">
        <v>305</v>
      </c>
      <c r="N187" s="116"/>
      <c r="O187" s="146">
        <f>+N187+M187</f>
        <v>305</v>
      </c>
      <c r="P187" s="116">
        <f>M187*0.65</f>
        <v>198.25</v>
      </c>
      <c r="Q187" s="134"/>
      <c r="R187" s="154">
        <f>+Q187+P187</f>
        <v>198.25</v>
      </c>
      <c r="S187" s="235"/>
      <c r="T187" s="236"/>
      <c r="U187" s="96"/>
    </row>
    <row r="188" spans="1:21" s="88" customFormat="1" ht="45">
      <c r="A188" s="81" t="s">
        <v>168</v>
      </c>
      <c r="B188" s="82"/>
      <c r="C188" s="87" t="s">
        <v>44</v>
      </c>
      <c r="D188" s="118" t="s">
        <v>234</v>
      </c>
      <c r="E188" s="119" t="s">
        <v>74</v>
      </c>
      <c r="F188" s="123" t="s">
        <v>235</v>
      </c>
      <c r="G188" s="121">
        <v>38692</v>
      </c>
      <c r="H188" s="121">
        <v>38730</v>
      </c>
      <c r="I188" s="121" t="s">
        <v>76</v>
      </c>
      <c r="J188" s="124">
        <v>251.49</v>
      </c>
      <c r="K188" s="95">
        <v>50.3</v>
      </c>
      <c r="L188" s="166">
        <v>302</v>
      </c>
      <c r="M188" s="116">
        <v>125.745</v>
      </c>
      <c r="N188" s="116"/>
      <c r="O188" s="146">
        <f>+N188+M188</f>
        <v>125.745</v>
      </c>
      <c r="P188" s="116">
        <f>M188*0.65</f>
        <v>81.73425</v>
      </c>
      <c r="Q188" s="134"/>
      <c r="R188" s="154">
        <f>+Q188+P188</f>
        <v>81.73425</v>
      </c>
      <c r="S188" s="235"/>
      <c r="T188" s="236"/>
      <c r="U188" s="96"/>
    </row>
    <row r="189" spans="1:21" s="88" customFormat="1" ht="45">
      <c r="A189" s="81" t="s">
        <v>168</v>
      </c>
      <c r="B189" s="82"/>
      <c r="C189" s="87" t="s">
        <v>44</v>
      </c>
      <c r="D189" s="118" t="s">
        <v>236</v>
      </c>
      <c r="E189" s="119" t="s">
        <v>74</v>
      </c>
      <c r="F189" s="123" t="s">
        <v>290</v>
      </c>
      <c r="G189" s="121">
        <v>38692</v>
      </c>
      <c r="H189" s="121">
        <v>38730</v>
      </c>
      <c r="I189" s="121" t="s">
        <v>76</v>
      </c>
      <c r="J189" s="124">
        <v>1521.28</v>
      </c>
      <c r="K189" s="95">
        <v>304.26</v>
      </c>
      <c r="L189" s="166">
        <v>2331.5</v>
      </c>
      <c r="M189" s="116">
        <v>760.64</v>
      </c>
      <c r="N189" s="116"/>
      <c r="O189" s="146">
        <f aca="true" t="shared" si="31" ref="O189:O196">+N189+M189</f>
        <v>760.64</v>
      </c>
      <c r="P189" s="116">
        <f aca="true" t="shared" si="32" ref="P189:P196">M189*0.65</f>
        <v>494.416</v>
      </c>
      <c r="Q189" s="134"/>
      <c r="R189" s="154">
        <f aca="true" t="shared" si="33" ref="R189:R196">+Q189+P189</f>
        <v>494.416</v>
      </c>
      <c r="S189" s="235"/>
      <c r="T189" s="236"/>
      <c r="U189" s="96"/>
    </row>
    <row r="190" spans="1:21" s="88" customFormat="1" ht="45">
      <c r="A190" s="81" t="s">
        <v>168</v>
      </c>
      <c r="B190" s="82"/>
      <c r="C190" s="87" t="s">
        <v>44</v>
      </c>
      <c r="D190" s="118" t="s">
        <v>237</v>
      </c>
      <c r="E190" s="119" t="s">
        <v>74</v>
      </c>
      <c r="F190" s="123" t="s">
        <v>238</v>
      </c>
      <c r="G190" s="121">
        <v>38706</v>
      </c>
      <c r="H190" s="121">
        <v>38733</v>
      </c>
      <c r="I190" s="121" t="s">
        <v>76</v>
      </c>
      <c r="J190" s="124">
        <v>54.4</v>
      </c>
      <c r="K190" s="95">
        <v>10.88</v>
      </c>
      <c r="L190" s="166">
        <v>65.5</v>
      </c>
      <c r="M190" s="116">
        <v>27.2</v>
      </c>
      <c r="N190" s="116"/>
      <c r="O190" s="146">
        <f t="shared" si="31"/>
        <v>27.2</v>
      </c>
      <c r="P190" s="116">
        <f t="shared" si="32"/>
        <v>17.68</v>
      </c>
      <c r="Q190" s="134"/>
      <c r="R190" s="154">
        <f t="shared" si="33"/>
        <v>17.68</v>
      </c>
      <c r="S190" s="235"/>
      <c r="T190" s="236"/>
      <c r="U190" s="96"/>
    </row>
    <row r="191" spans="1:21" s="88" customFormat="1" ht="45">
      <c r="A191" s="81" t="s">
        <v>168</v>
      </c>
      <c r="B191" s="82"/>
      <c r="C191" s="87" t="s">
        <v>44</v>
      </c>
      <c r="D191" s="118" t="s">
        <v>239</v>
      </c>
      <c r="E191" s="119" t="s">
        <v>79</v>
      </c>
      <c r="F191" s="123" t="s">
        <v>291</v>
      </c>
      <c r="G191" s="121">
        <v>38723</v>
      </c>
      <c r="H191" s="121">
        <v>38743</v>
      </c>
      <c r="I191" s="121" t="s">
        <v>76</v>
      </c>
      <c r="J191" s="124">
        <v>548.48</v>
      </c>
      <c r="K191" s="95">
        <v>109.7</v>
      </c>
      <c r="L191" s="166">
        <v>658.18</v>
      </c>
      <c r="M191" s="116">
        <v>274.24</v>
      </c>
      <c r="N191" s="116"/>
      <c r="O191" s="146">
        <f t="shared" si="31"/>
        <v>274.24</v>
      </c>
      <c r="P191" s="116">
        <f t="shared" si="32"/>
        <v>178.256</v>
      </c>
      <c r="Q191" s="134"/>
      <c r="R191" s="154">
        <f t="shared" si="33"/>
        <v>178.256</v>
      </c>
      <c r="S191" s="235"/>
      <c r="T191" s="236"/>
      <c r="U191" s="96"/>
    </row>
    <row r="192" spans="1:21" s="88" customFormat="1" ht="45">
      <c r="A192" s="81" t="s">
        <v>168</v>
      </c>
      <c r="B192" s="82"/>
      <c r="C192" s="87" t="s">
        <v>44</v>
      </c>
      <c r="D192" s="118" t="s">
        <v>240</v>
      </c>
      <c r="E192" s="119" t="s">
        <v>74</v>
      </c>
      <c r="F192" s="123" t="s">
        <v>241</v>
      </c>
      <c r="G192" s="121">
        <v>38737</v>
      </c>
      <c r="H192" s="121">
        <v>38791</v>
      </c>
      <c r="I192" s="121" t="s">
        <v>76</v>
      </c>
      <c r="J192" s="124">
        <v>54.6</v>
      </c>
      <c r="K192" s="95">
        <v>10.92</v>
      </c>
      <c r="L192" s="166">
        <v>65.5</v>
      </c>
      <c r="M192" s="116">
        <v>27.3</v>
      </c>
      <c r="N192" s="116"/>
      <c r="O192" s="146">
        <f t="shared" si="31"/>
        <v>27.3</v>
      </c>
      <c r="P192" s="116">
        <f t="shared" si="32"/>
        <v>17.745</v>
      </c>
      <c r="Q192" s="134"/>
      <c r="R192" s="154">
        <f t="shared" si="33"/>
        <v>17.745</v>
      </c>
      <c r="S192" s="235"/>
      <c r="T192" s="236"/>
      <c r="U192" s="96"/>
    </row>
    <row r="193" spans="1:21" s="88" customFormat="1" ht="45">
      <c r="A193" s="81" t="s">
        <v>168</v>
      </c>
      <c r="B193" s="82"/>
      <c r="C193" s="87" t="s">
        <v>44</v>
      </c>
      <c r="D193" s="118" t="s">
        <v>242</v>
      </c>
      <c r="E193" s="119" t="s">
        <v>74</v>
      </c>
      <c r="F193" s="123" t="s">
        <v>292</v>
      </c>
      <c r="G193" s="121">
        <v>38754</v>
      </c>
      <c r="H193" s="121">
        <v>38789</v>
      </c>
      <c r="I193" s="121" t="s">
        <v>76</v>
      </c>
      <c r="J193" s="124">
        <v>1575.99</v>
      </c>
      <c r="K193" s="95">
        <v>315.2</v>
      </c>
      <c r="L193" s="166">
        <v>2058.5</v>
      </c>
      <c r="M193" s="116">
        <v>787.995</v>
      </c>
      <c r="N193" s="116"/>
      <c r="O193" s="146">
        <f t="shared" si="31"/>
        <v>787.995</v>
      </c>
      <c r="P193" s="116">
        <f t="shared" si="32"/>
        <v>512.1967500000001</v>
      </c>
      <c r="Q193" s="134"/>
      <c r="R193" s="154">
        <f t="shared" si="33"/>
        <v>512.1967500000001</v>
      </c>
      <c r="S193" s="235"/>
      <c r="T193" s="236"/>
      <c r="U193" s="96"/>
    </row>
    <row r="194" spans="1:21" s="88" customFormat="1" ht="45">
      <c r="A194" s="81" t="s">
        <v>168</v>
      </c>
      <c r="B194" s="82"/>
      <c r="C194" s="87" t="s">
        <v>44</v>
      </c>
      <c r="D194" s="118" t="s">
        <v>243</v>
      </c>
      <c r="E194" s="119" t="s">
        <v>74</v>
      </c>
      <c r="F194" s="123" t="s">
        <v>244</v>
      </c>
      <c r="G194" s="121">
        <v>38754</v>
      </c>
      <c r="H194" s="121">
        <v>38789</v>
      </c>
      <c r="I194" s="121" t="s">
        <v>76</v>
      </c>
      <c r="J194" s="124">
        <v>251.69</v>
      </c>
      <c r="K194" s="95">
        <v>50.34</v>
      </c>
      <c r="L194" s="166">
        <v>302</v>
      </c>
      <c r="M194" s="116">
        <v>125.845</v>
      </c>
      <c r="N194" s="116"/>
      <c r="O194" s="146">
        <f t="shared" si="31"/>
        <v>125.845</v>
      </c>
      <c r="P194" s="116">
        <f t="shared" si="32"/>
        <v>81.79925</v>
      </c>
      <c r="Q194" s="134"/>
      <c r="R194" s="154">
        <f t="shared" si="33"/>
        <v>81.79925</v>
      </c>
      <c r="S194" s="235"/>
      <c r="T194" s="236"/>
      <c r="U194" s="96"/>
    </row>
    <row r="195" spans="1:21" s="88" customFormat="1" ht="45">
      <c r="A195" s="81" t="s">
        <v>168</v>
      </c>
      <c r="B195" s="82"/>
      <c r="C195" s="87" t="s">
        <v>44</v>
      </c>
      <c r="D195" s="118" t="s">
        <v>245</v>
      </c>
      <c r="E195" s="119" t="s">
        <v>74</v>
      </c>
      <c r="F195" s="123" t="s">
        <v>246</v>
      </c>
      <c r="G195" s="121">
        <v>38768</v>
      </c>
      <c r="H195" s="121">
        <v>38792</v>
      </c>
      <c r="I195" s="121" t="s">
        <v>76</v>
      </c>
      <c r="J195" s="124">
        <v>54.6</v>
      </c>
      <c r="K195" s="95">
        <v>10.92</v>
      </c>
      <c r="L195" s="166">
        <v>65.5</v>
      </c>
      <c r="M195" s="116">
        <v>27.3</v>
      </c>
      <c r="N195" s="116"/>
      <c r="O195" s="146">
        <f t="shared" si="31"/>
        <v>27.3</v>
      </c>
      <c r="P195" s="116">
        <f t="shared" si="32"/>
        <v>17.745</v>
      </c>
      <c r="Q195" s="134"/>
      <c r="R195" s="154">
        <f t="shared" si="33"/>
        <v>17.745</v>
      </c>
      <c r="S195" s="235"/>
      <c r="T195" s="236"/>
      <c r="U195" s="96"/>
    </row>
    <row r="196" spans="1:21" s="88" customFormat="1" ht="45">
      <c r="A196" s="81" t="s">
        <v>168</v>
      </c>
      <c r="B196" s="82"/>
      <c r="C196" s="87" t="s">
        <v>44</v>
      </c>
      <c r="D196" s="118" t="s">
        <v>247</v>
      </c>
      <c r="E196" s="119" t="s">
        <v>79</v>
      </c>
      <c r="F196" s="123" t="s">
        <v>293</v>
      </c>
      <c r="G196" s="121">
        <v>38771</v>
      </c>
      <c r="H196" s="121">
        <v>38791</v>
      </c>
      <c r="I196" s="121" t="s">
        <v>76</v>
      </c>
      <c r="J196" s="124">
        <v>636.68</v>
      </c>
      <c r="K196" s="95">
        <v>127.34</v>
      </c>
      <c r="L196" s="166">
        <v>764.02</v>
      </c>
      <c r="M196" s="116">
        <v>318.34</v>
      </c>
      <c r="N196" s="116"/>
      <c r="O196" s="146">
        <f t="shared" si="31"/>
        <v>318.34</v>
      </c>
      <c r="P196" s="116">
        <f t="shared" si="32"/>
        <v>206.921</v>
      </c>
      <c r="Q196" s="134"/>
      <c r="R196" s="154">
        <f t="shared" si="33"/>
        <v>206.921</v>
      </c>
      <c r="S196" s="235"/>
      <c r="T196" s="236"/>
      <c r="U196" s="96"/>
    </row>
    <row r="197" spans="1:21" s="88" customFormat="1" ht="56.25">
      <c r="A197" s="81" t="s">
        <v>168</v>
      </c>
      <c r="B197" s="82"/>
      <c r="C197" s="87" t="s">
        <v>44</v>
      </c>
      <c r="D197" s="118" t="s">
        <v>248</v>
      </c>
      <c r="E197" s="119" t="s">
        <v>83</v>
      </c>
      <c r="F197" s="123">
        <v>101</v>
      </c>
      <c r="G197" s="121">
        <v>38786</v>
      </c>
      <c r="H197" s="121">
        <v>38777</v>
      </c>
      <c r="I197" s="121" t="s">
        <v>249</v>
      </c>
      <c r="J197" s="124">
        <v>456</v>
      </c>
      <c r="K197" s="95">
        <v>91.2</v>
      </c>
      <c r="L197" s="166">
        <v>547.2</v>
      </c>
      <c r="M197" s="116">
        <v>228</v>
      </c>
      <c r="N197" s="116"/>
      <c r="O197" s="146">
        <f aca="true" t="shared" si="34" ref="O197:O214">+N197+M197</f>
        <v>228</v>
      </c>
      <c r="P197" s="116">
        <f aca="true" t="shared" si="35" ref="P197:P214">M197*0.65</f>
        <v>148.20000000000002</v>
      </c>
      <c r="Q197" s="134"/>
      <c r="R197" s="154">
        <f aca="true" t="shared" si="36" ref="R197:R214">+Q197+P197</f>
        <v>148.20000000000002</v>
      </c>
      <c r="S197" s="235"/>
      <c r="T197" s="236"/>
      <c r="U197" s="96"/>
    </row>
    <row r="198" spans="1:21" s="88" customFormat="1" ht="45">
      <c r="A198" s="81" t="s">
        <v>168</v>
      </c>
      <c r="B198" s="82"/>
      <c r="C198" s="87" t="s">
        <v>44</v>
      </c>
      <c r="D198" s="118" t="s">
        <v>250</v>
      </c>
      <c r="E198" s="119" t="s">
        <v>74</v>
      </c>
      <c r="F198" s="123" t="s">
        <v>251</v>
      </c>
      <c r="G198" s="121">
        <v>38796</v>
      </c>
      <c r="H198" s="121">
        <v>38825</v>
      </c>
      <c r="I198" s="121" t="s">
        <v>76</v>
      </c>
      <c r="J198" s="124">
        <v>54.6</v>
      </c>
      <c r="K198" s="95">
        <v>10.92</v>
      </c>
      <c r="L198" s="166">
        <v>65.5</v>
      </c>
      <c r="M198" s="116">
        <v>27.3</v>
      </c>
      <c r="N198" s="116"/>
      <c r="O198" s="146">
        <f t="shared" si="34"/>
        <v>27.3</v>
      </c>
      <c r="P198" s="116">
        <f t="shared" si="35"/>
        <v>17.745</v>
      </c>
      <c r="Q198" s="134"/>
      <c r="R198" s="154">
        <f t="shared" si="36"/>
        <v>17.745</v>
      </c>
      <c r="S198" s="235"/>
      <c r="T198" s="236"/>
      <c r="U198" s="96"/>
    </row>
    <row r="199" spans="1:21" s="88" customFormat="1" ht="56.25">
      <c r="A199" s="81" t="s">
        <v>168</v>
      </c>
      <c r="B199" s="82"/>
      <c r="C199" s="87" t="s">
        <v>44</v>
      </c>
      <c r="D199" s="118" t="s">
        <v>252</v>
      </c>
      <c r="E199" s="119" t="s">
        <v>119</v>
      </c>
      <c r="F199" s="123" t="s">
        <v>253</v>
      </c>
      <c r="G199" s="121">
        <v>38803</v>
      </c>
      <c r="H199" s="121">
        <v>38803</v>
      </c>
      <c r="I199" s="121" t="s">
        <v>254</v>
      </c>
      <c r="J199" s="124">
        <v>3099</v>
      </c>
      <c r="K199" s="95">
        <v>619.8</v>
      </c>
      <c r="L199" s="166">
        <v>3718.8</v>
      </c>
      <c r="M199" s="116">
        <v>1549.5</v>
      </c>
      <c r="N199" s="116"/>
      <c r="O199" s="146">
        <f t="shared" si="34"/>
        <v>1549.5</v>
      </c>
      <c r="P199" s="116">
        <f t="shared" si="35"/>
        <v>1007.1750000000001</v>
      </c>
      <c r="Q199" s="134"/>
      <c r="R199" s="154">
        <f t="shared" si="36"/>
        <v>1007.1750000000001</v>
      </c>
      <c r="S199" s="235"/>
      <c r="T199" s="236"/>
      <c r="U199" s="96"/>
    </row>
    <row r="200" spans="1:21" s="88" customFormat="1" ht="45">
      <c r="A200" s="81" t="s">
        <v>168</v>
      </c>
      <c r="B200" s="82"/>
      <c r="C200" s="87" t="s">
        <v>44</v>
      </c>
      <c r="D200" s="118" t="s">
        <v>255</v>
      </c>
      <c r="E200" s="119" t="s">
        <v>74</v>
      </c>
      <c r="F200" s="123" t="s">
        <v>256</v>
      </c>
      <c r="G200" s="121">
        <v>38813</v>
      </c>
      <c r="H200" s="121">
        <v>38852</v>
      </c>
      <c r="I200" s="121" t="s">
        <v>76</v>
      </c>
      <c r="J200" s="124">
        <v>251.69</v>
      </c>
      <c r="K200" s="95">
        <v>50.34</v>
      </c>
      <c r="L200" s="166">
        <v>302</v>
      </c>
      <c r="M200" s="116">
        <v>125.845</v>
      </c>
      <c r="N200" s="116"/>
      <c r="O200" s="146">
        <f t="shared" si="34"/>
        <v>125.845</v>
      </c>
      <c r="P200" s="116">
        <f t="shared" si="35"/>
        <v>81.79925</v>
      </c>
      <c r="Q200" s="134"/>
      <c r="R200" s="154">
        <f t="shared" si="36"/>
        <v>81.79925</v>
      </c>
      <c r="S200" s="235"/>
      <c r="T200" s="236"/>
      <c r="U200" s="96"/>
    </row>
    <row r="201" spans="1:21" s="88" customFormat="1" ht="45">
      <c r="A201" s="81" t="s">
        <v>168</v>
      </c>
      <c r="B201" s="82"/>
      <c r="C201" s="87" t="s">
        <v>44</v>
      </c>
      <c r="D201" s="118" t="s">
        <v>257</v>
      </c>
      <c r="E201" s="119" t="s">
        <v>74</v>
      </c>
      <c r="F201" s="123" t="s">
        <v>294</v>
      </c>
      <c r="G201" s="121">
        <v>38813</v>
      </c>
      <c r="H201" s="121">
        <v>38852</v>
      </c>
      <c r="I201" s="121" t="s">
        <v>76</v>
      </c>
      <c r="J201" s="124">
        <v>1922.39</v>
      </c>
      <c r="K201" s="95">
        <v>384.48</v>
      </c>
      <c r="L201" s="166">
        <v>2831.5</v>
      </c>
      <c r="M201" s="116">
        <v>961.195</v>
      </c>
      <c r="N201" s="116"/>
      <c r="O201" s="146">
        <f t="shared" si="34"/>
        <v>961.195</v>
      </c>
      <c r="P201" s="116">
        <f t="shared" si="35"/>
        <v>624.7767500000001</v>
      </c>
      <c r="Q201" s="134"/>
      <c r="R201" s="154">
        <f t="shared" si="36"/>
        <v>624.7767500000001</v>
      </c>
      <c r="S201" s="235"/>
      <c r="T201" s="236"/>
      <c r="U201" s="96"/>
    </row>
    <row r="202" spans="1:21" s="88" customFormat="1" ht="45">
      <c r="A202" s="81" t="s">
        <v>168</v>
      </c>
      <c r="B202" s="82"/>
      <c r="C202" s="87" t="s">
        <v>44</v>
      </c>
      <c r="D202" s="118" t="s">
        <v>258</v>
      </c>
      <c r="E202" s="119" t="s">
        <v>74</v>
      </c>
      <c r="F202" s="123" t="s">
        <v>259</v>
      </c>
      <c r="G202" s="121">
        <v>38827</v>
      </c>
      <c r="H202" s="121">
        <v>38852</v>
      </c>
      <c r="I202" s="121" t="s">
        <v>76</v>
      </c>
      <c r="J202" s="124">
        <v>54.6</v>
      </c>
      <c r="K202" s="95">
        <v>10.92</v>
      </c>
      <c r="L202" s="166">
        <v>65.5</v>
      </c>
      <c r="M202" s="116">
        <v>27.3</v>
      </c>
      <c r="N202" s="116"/>
      <c r="O202" s="146">
        <f t="shared" si="34"/>
        <v>27.3</v>
      </c>
      <c r="P202" s="116">
        <f t="shared" si="35"/>
        <v>17.745</v>
      </c>
      <c r="Q202" s="134"/>
      <c r="R202" s="154">
        <f t="shared" si="36"/>
        <v>17.745</v>
      </c>
      <c r="S202" s="235"/>
      <c r="T202" s="236"/>
      <c r="U202" s="96"/>
    </row>
    <row r="203" spans="1:21" s="88" customFormat="1" ht="45">
      <c r="A203" s="81" t="s">
        <v>168</v>
      </c>
      <c r="B203" s="82"/>
      <c r="C203" s="87" t="s">
        <v>44</v>
      </c>
      <c r="D203" s="118" t="s">
        <v>260</v>
      </c>
      <c r="E203" s="119" t="s">
        <v>79</v>
      </c>
      <c r="F203" s="123" t="s">
        <v>295</v>
      </c>
      <c r="G203" s="121">
        <v>38833</v>
      </c>
      <c r="H203" s="121">
        <v>38853</v>
      </c>
      <c r="I203" s="121" t="s">
        <v>76</v>
      </c>
      <c r="J203" s="124">
        <v>555.86</v>
      </c>
      <c r="K203" s="95">
        <v>111.17</v>
      </c>
      <c r="L203" s="166">
        <v>667.03</v>
      </c>
      <c r="M203" s="116">
        <v>277.93</v>
      </c>
      <c r="N203" s="116"/>
      <c r="O203" s="146">
        <f t="shared" si="34"/>
        <v>277.93</v>
      </c>
      <c r="P203" s="116">
        <f t="shared" si="35"/>
        <v>180.6545</v>
      </c>
      <c r="Q203" s="134"/>
      <c r="R203" s="154">
        <f t="shared" si="36"/>
        <v>180.6545</v>
      </c>
      <c r="S203" s="235"/>
      <c r="T203" s="236"/>
      <c r="U203" s="96"/>
    </row>
    <row r="204" spans="1:21" s="88" customFormat="1" ht="45">
      <c r="A204" s="81" t="s">
        <v>168</v>
      </c>
      <c r="B204" s="82"/>
      <c r="C204" s="87" t="s">
        <v>44</v>
      </c>
      <c r="D204" s="118" t="s">
        <v>261</v>
      </c>
      <c r="E204" s="119" t="s">
        <v>74</v>
      </c>
      <c r="F204" s="123" t="s">
        <v>262</v>
      </c>
      <c r="G204" s="121">
        <v>38857</v>
      </c>
      <c r="H204" s="121">
        <v>38883</v>
      </c>
      <c r="I204" s="121" t="s">
        <v>76</v>
      </c>
      <c r="J204" s="124">
        <v>54.6</v>
      </c>
      <c r="K204" s="95">
        <v>10.92</v>
      </c>
      <c r="L204" s="166">
        <v>65.5</v>
      </c>
      <c r="M204" s="116">
        <v>27.3</v>
      </c>
      <c r="N204" s="116"/>
      <c r="O204" s="146">
        <f t="shared" si="34"/>
        <v>27.3</v>
      </c>
      <c r="P204" s="116">
        <f t="shared" si="35"/>
        <v>17.745</v>
      </c>
      <c r="Q204" s="134"/>
      <c r="R204" s="154">
        <f t="shared" si="36"/>
        <v>17.745</v>
      </c>
      <c r="S204" s="235"/>
      <c r="T204" s="236"/>
      <c r="U204" s="96"/>
    </row>
    <row r="205" spans="1:21" s="88" customFormat="1" ht="45">
      <c r="A205" s="81" t="s">
        <v>168</v>
      </c>
      <c r="B205" s="82"/>
      <c r="C205" s="87" t="s">
        <v>44</v>
      </c>
      <c r="D205" s="118" t="s">
        <v>263</v>
      </c>
      <c r="E205" s="119" t="s">
        <v>74</v>
      </c>
      <c r="F205" s="123" t="s">
        <v>296</v>
      </c>
      <c r="G205" s="121">
        <v>38875</v>
      </c>
      <c r="H205" s="121">
        <v>38911</v>
      </c>
      <c r="I205" s="121" t="s">
        <v>76</v>
      </c>
      <c r="J205" s="124">
        <v>1576.04</v>
      </c>
      <c r="K205" s="95">
        <v>315.21</v>
      </c>
      <c r="L205" s="166">
        <v>2391.5</v>
      </c>
      <c r="M205" s="116">
        <v>788.02</v>
      </c>
      <c r="N205" s="116"/>
      <c r="O205" s="146">
        <f t="shared" si="34"/>
        <v>788.02</v>
      </c>
      <c r="P205" s="116">
        <f t="shared" si="35"/>
        <v>512.213</v>
      </c>
      <c r="Q205" s="134"/>
      <c r="R205" s="154">
        <f t="shared" si="36"/>
        <v>512.213</v>
      </c>
      <c r="S205" s="235"/>
      <c r="T205" s="236"/>
      <c r="U205" s="96"/>
    </row>
    <row r="206" spans="1:21" s="88" customFormat="1" ht="45">
      <c r="A206" s="81" t="s">
        <v>168</v>
      </c>
      <c r="B206" s="82"/>
      <c r="C206" s="87" t="s">
        <v>44</v>
      </c>
      <c r="D206" s="118" t="s">
        <v>264</v>
      </c>
      <c r="E206" s="119" t="s">
        <v>74</v>
      </c>
      <c r="F206" s="123" t="s">
        <v>265</v>
      </c>
      <c r="G206" s="121">
        <v>38875</v>
      </c>
      <c r="H206" s="121">
        <v>38911</v>
      </c>
      <c r="I206" s="121" t="s">
        <v>76</v>
      </c>
      <c r="J206" s="124">
        <v>251.69</v>
      </c>
      <c r="K206" s="95">
        <v>50.34</v>
      </c>
      <c r="L206" s="166">
        <v>302</v>
      </c>
      <c r="M206" s="116">
        <v>125.845</v>
      </c>
      <c r="N206" s="116"/>
      <c r="O206" s="146">
        <f t="shared" si="34"/>
        <v>125.845</v>
      </c>
      <c r="P206" s="116">
        <f t="shared" si="35"/>
        <v>81.79925</v>
      </c>
      <c r="Q206" s="134"/>
      <c r="R206" s="154">
        <f t="shared" si="36"/>
        <v>81.79925</v>
      </c>
      <c r="S206" s="235"/>
      <c r="T206" s="236"/>
      <c r="U206" s="96"/>
    </row>
    <row r="207" spans="1:21" s="88" customFormat="1" ht="56.25">
      <c r="A207" s="81" t="s">
        <v>168</v>
      </c>
      <c r="B207" s="82"/>
      <c r="C207" s="87" t="s">
        <v>44</v>
      </c>
      <c r="D207" s="118" t="s">
        <v>266</v>
      </c>
      <c r="E207" s="119" t="s">
        <v>119</v>
      </c>
      <c r="F207" s="123" t="s">
        <v>267</v>
      </c>
      <c r="G207" s="121">
        <v>38881</v>
      </c>
      <c r="H207" s="121">
        <v>38881</v>
      </c>
      <c r="I207" s="121" t="s">
        <v>268</v>
      </c>
      <c r="J207" s="124">
        <v>3099</v>
      </c>
      <c r="K207" s="95">
        <v>619.8</v>
      </c>
      <c r="L207" s="166">
        <v>3718.8</v>
      </c>
      <c r="M207" s="116">
        <v>1549.5</v>
      </c>
      <c r="N207" s="116"/>
      <c r="O207" s="146">
        <f t="shared" si="34"/>
        <v>1549.5</v>
      </c>
      <c r="P207" s="116">
        <f t="shared" si="35"/>
        <v>1007.1750000000001</v>
      </c>
      <c r="Q207" s="134"/>
      <c r="R207" s="154">
        <f t="shared" si="36"/>
        <v>1007.1750000000001</v>
      </c>
      <c r="S207" s="235"/>
      <c r="T207" s="236"/>
      <c r="U207" s="96"/>
    </row>
    <row r="208" spans="1:21" s="88" customFormat="1" ht="45">
      <c r="A208" s="81" t="s">
        <v>168</v>
      </c>
      <c r="B208" s="82"/>
      <c r="C208" s="87" t="s">
        <v>44</v>
      </c>
      <c r="D208" s="118" t="s">
        <v>269</v>
      </c>
      <c r="E208" s="119" t="s">
        <v>74</v>
      </c>
      <c r="F208" s="123" t="s">
        <v>270</v>
      </c>
      <c r="G208" s="121">
        <v>38888</v>
      </c>
      <c r="H208" s="121">
        <v>38915</v>
      </c>
      <c r="I208" s="121" t="s">
        <v>76</v>
      </c>
      <c r="J208" s="124">
        <v>54.6</v>
      </c>
      <c r="K208" s="95">
        <v>10.92</v>
      </c>
      <c r="L208" s="166">
        <v>65.5</v>
      </c>
      <c r="M208" s="116">
        <v>27.3</v>
      </c>
      <c r="N208" s="116"/>
      <c r="O208" s="146">
        <f t="shared" si="34"/>
        <v>27.3</v>
      </c>
      <c r="P208" s="116">
        <f t="shared" si="35"/>
        <v>17.745</v>
      </c>
      <c r="Q208" s="134"/>
      <c r="R208" s="154">
        <f t="shared" si="36"/>
        <v>17.745</v>
      </c>
      <c r="S208" s="235"/>
      <c r="T208" s="236"/>
      <c r="U208" s="96"/>
    </row>
    <row r="209" spans="1:21" s="88" customFormat="1" ht="45">
      <c r="A209" s="81" t="s">
        <v>168</v>
      </c>
      <c r="B209" s="82"/>
      <c r="C209" s="87" t="s">
        <v>44</v>
      </c>
      <c r="D209" s="118" t="s">
        <v>271</v>
      </c>
      <c r="E209" s="119" t="s">
        <v>79</v>
      </c>
      <c r="F209" s="123" t="s">
        <v>297</v>
      </c>
      <c r="G209" s="121">
        <v>38894</v>
      </c>
      <c r="H209" s="121">
        <v>38915</v>
      </c>
      <c r="I209" s="121" t="s">
        <v>76</v>
      </c>
      <c r="J209" s="124">
        <v>595.72</v>
      </c>
      <c r="K209" s="95">
        <v>119.14</v>
      </c>
      <c r="L209" s="166">
        <v>714.86</v>
      </c>
      <c r="M209" s="116">
        <v>297.86</v>
      </c>
      <c r="N209" s="116"/>
      <c r="O209" s="146">
        <f t="shared" si="34"/>
        <v>297.86</v>
      </c>
      <c r="P209" s="116">
        <f t="shared" si="35"/>
        <v>193.609</v>
      </c>
      <c r="Q209" s="134"/>
      <c r="R209" s="154">
        <f t="shared" si="36"/>
        <v>193.609</v>
      </c>
      <c r="S209" s="235"/>
      <c r="T209" s="236"/>
      <c r="U209" s="96"/>
    </row>
    <row r="210" spans="1:21" s="88" customFormat="1" ht="56.25">
      <c r="A210" s="81" t="s">
        <v>168</v>
      </c>
      <c r="B210" s="82"/>
      <c r="C210" s="87" t="s">
        <v>44</v>
      </c>
      <c r="D210" s="118" t="s">
        <v>272</v>
      </c>
      <c r="E210" s="119" t="s">
        <v>119</v>
      </c>
      <c r="F210" s="123" t="s">
        <v>273</v>
      </c>
      <c r="G210" s="121">
        <v>38910</v>
      </c>
      <c r="H210" s="121">
        <v>38910</v>
      </c>
      <c r="I210" s="121" t="s">
        <v>274</v>
      </c>
      <c r="J210" s="124">
        <v>3099</v>
      </c>
      <c r="K210" s="95">
        <v>619.8</v>
      </c>
      <c r="L210" s="166">
        <v>3718.8</v>
      </c>
      <c r="M210" s="116">
        <v>1549.5</v>
      </c>
      <c r="N210" s="116"/>
      <c r="O210" s="146">
        <f t="shared" si="34"/>
        <v>1549.5</v>
      </c>
      <c r="P210" s="116">
        <f t="shared" si="35"/>
        <v>1007.1750000000001</v>
      </c>
      <c r="Q210" s="134"/>
      <c r="R210" s="154">
        <f t="shared" si="36"/>
        <v>1007.1750000000001</v>
      </c>
      <c r="S210" s="235"/>
      <c r="T210" s="236"/>
      <c r="U210" s="96"/>
    </row>
    <row r="211" spans="1:21" s="88" customFormat="1" ht="45">
      <c r="A211" s="81" t="s">
        <v>168</v>
      </c>
      <c r="B211" s="82"/>
      <c r="C211" s="87" t="s">
        <v>44</v>
      </c>
      <c r="D211" s="118" t="s">
        <v>275</v>
      </c>
      <c r="E211" s="119" t="s">
        <v>74</v>
      </c>
      <c r="F211" s="123" t="s">
        <v>276</v>
      </c>
      <c r="G211" s="121">
        <v>38918</v>
      </c>
      <c r="H211" s="121">
        <v>38945</v>
      </c>
      <c r="I211" s="121" t="s">
        <v>76</v>
      </c>
      <c r="J211" s="124">
        <v>54.6</v>
      </c>
      <c r="K211" s="95">
        <v>10.92</v>
      </c>
      <c r="L211" s="166">
        <v>65.5</v>
      </c>
      <c r="M211" s="116">
        <v>27.3</v>
      </c>
      <c r="N211" s="116"/>
      <c r="O211" s="146">
        <f t="shared" si="34"/>
        <v>27.3</v>
      </c>
      <c r="P211" s="116">
        <f t="shared" si="35"/>
        <v>17.745</v>
      </c>
      <c r="Q211" s="134"/>
      <c r="R211" s="154">
        <f t="shared" si="36"/>
        <v>17.745</v>
      </c>
      <c r="S211" s="235"/>
      <c r="T211" s="236"/>
      <c r="U211" s="96"/>
    </row>
    <row r="212" spans="1:21" s="88" customFormat="1" ht="45">
      <c r="A212" s="81" t="s">
        <v>168</v>
      </c>
      <c r="B212" s="82"/>
      <c r="C212" s="87" t="s">
        <v>44</v>
      </c>
      <c r="D212" s="118" t="s">
        <v>277</v>
      </c>
      <c r="E212" s="119" t="s">
        <v>74</v>
      </c>
      <c r="F212" s="123" t="s">
        <v>298</v>
      </c>
      <c r="G212" s="121">
        <v>38936</v>
      </c>
      <c r="H212" s="121">
        <v>38973</v>
      </c>
      <c r="I212" s="121" t="s">
        <v>76</v>
      </c>
      <c r="J212" s="124">
        <v>1550.28</v>
      </c>
      <c r="K212" s="95">
        <v>310.06</v>
      </c>
      <c r="L212" s="166">
        <v>2361</v>
      </c>
      <c r="M212" s="116">
        <v>775.14</v>
      </c>
      <c r="N212" s="116"/>
      <c r="O212" s="146">
        <f t="shared" si="34"/>
        <v>775.14</v>
      </c>
      <c r="P212" s="116">
        <f t="shared" si="35"/>
        <v>503.841</v>
      </c>
      <c r="Q212" s="134"/>
      <c r="R212" s="154">
        <f t="shared" si="36"/>
        <v>503.841</v>
      </c>
      <c r="S212" s="235"/>
      <c r="T212" s="236"/>
      <c r="U212" s="96"/>
    </row>
    <row r="213" spans="1:21" s="88" customFormat="1" ht="45">
      <c r="A213" s="81" t="s">
        <v>168</v>
      </c>
      <c r="B213" s="82"/>
      <c r="C213" s="87" t="s">
        <v>44</v>
      </c>
      <c r="D213" s="118" t="s">
        <v>278</v>
      </c>
      <c r="E213" s="119" t="s">
        <v>74</v>
      </c>
      <c r="F213" s="123" t="s">
        <v>279</v>
      </c>
      <c r="G213" s="121">
        <v>38936</v>
      </c>
      <c r="H213" s="121">
        <v>38973</v>
      </c>
      <c r="I213" s="121" t="s">
        <v>76</v>
      </c>
      <c r="J213" s="124">
        <v>251.69</v>
      </c>
      <c r="K213" s="95">
        <v>50.34</v>
      </c>
      <c r="L213" s="166">
        <v>302</v>
      </c>
      <c r="M213" s="116">
        <v>125.845</v>
      </c>
      <c r="N213" s="116"/>
      <c r="O213" s="146">
        <f t="shared" si="34"/>
        <v>125.845</v>
      </c>
      <c r="P213" s="116">
        <f t="shared" si="35"/>
        <v>81.79925</v>
      </c>
      <c r="Q213" s="134"/>
      <c r="R213" s="154">
        <f t="shared" si="36"/>
        <v>81.79925</v>
      </c>
      <c r="S213" s="235"/>
      <c r="T213" s="236"/>
      <c r="U213" s="96"/>
    </row>
    <row r="214" spans="1:21" s="88" customFormat="1" ht="45">
      <c r="A214" s="81" t="s">
        <v>168</v>
      </c>
      <c r="B214" s="82"/>
      <c r="C214" s="87" t="s">
        <v>44</v>
      </c>
      <c r="D214" s="118" t="s">
        <v>280</v>
      </c>
      <c r="E214" s="119" t="s">
        <v>74</v>
      </c>
      <c r="F214" s="123" t="s">
        <v>281</v>
      </c>
      <c r="G214" s="121">
        <v>38950</v>
      </c>
      <c r="H214" s="121">
        <v>38975</v>
      </c>
      <c r="I214" s="121" t="s">
        <v>76</v>
      </c>
      <c r="J214" s="124">
        <v>54.6</v>
      </c>
      <c r="K214" s="95">
        <v>10.92</v>
      </c>
      <c r="L214" s="166">
        <v>65.5</v>
      </c>
      <c r="M214" s="116">
        <v>27.3</v>
      </c>
      <c r="N214" s="116"/>
      <c r="O214" s="146">
        <f t="shared" si="34"/>
        <v>27.3</v>
      </c>
      <c r="P214" s="116">
        <f t="shared" si="35"/>
        <v>17.745</v>
      </c>
      <c r="Q214" s="134"/>
      <c r="R214" s="154">
        <f t="shared" si="36"/>
        <v>17.745</v>
      </c>
      <c r="S214" s="235"/>
      <c r="T214" s="236"/>
      <c r="U214" s="96"/>
    </row>
    <row r="215" spans="1:21" s="88" customFormat="1" ht="11.25">
      <c r="A215" s="81"/>
      <c r="B215" s="82"/>
      <c r="C215" s="87"/>
      <c r="D215" s="118"/>
      <c r="E215" s="119"/>
      <c r="F215" s="123"/>
      <c r="G215" s="121"/>
      <c r="H215" s="121"/>
      <c r="I215" s="121"/>
      <c r="J215" s="124"/>
      <c r="K215" s="95"/>
      <c r="L215" s="166"/>
      <c r="M215" s="116"/>
      <c r="N215" s="116"/>
      <c r="O215" s="145"/>
      <c r="P215" s="116"/>
      <c r="Q215" s="134"/>
      <c r="R215" s="155"/>
      <c r="S215" s="235"/>
      <c r="T215" s="236"/>
      <c r="U215" s="96"/>
    </row>
  </sheetData>
  <mergeCells count="197">
    <mergeCell ref="S124:T124"/>
    <mergeCell ref="S125:T125"/>
    <mergeCell ref="S80:T80"/>
    <mergeCell ref="S81:T81"/>
    <mergeCell ref="S82:T82"/>
    <mergeCell ref="S123:T123"/>
    <mergeCell ref="S76:T76"/>
    <mergeCell ref="S77:T77"/>
    <mergeCell ref="S78:T78"/>
    <mergeCell ref="S79:T79"/>
    <mergeCell ref="S72:T72"/>
    <mergeCell ref="S73:T73"/>
    <mergeCell ref="S74:T74"/>
    <mergeCell ref="S75:T75"/>
    <mergeCell ref="S68:T68"/>
    <mergeCell ref="S69:T69"/>
    <mergeCell ref="S70:T70"/>
    <mergeCell ref="S71:T71"/>
    <mergeCell ref="S64:T64"/>
    <mergeCell ref="S65:T65"/>
    <mergeCell ref="S66:T66"/>
    <mergeCell ref="S67:T67"/>
    <mergeCell ref="S60:T60"/>
    <mergeCell ref="S61:T61"/>
    <mergeCell ref="S62:T62"/>
    <mergeCell ref="S63:T63"/>
    <mergeCell ref="S56:T56"/>
    <mergeCell ref="S57:T57"/>
    <mergeCell ref="S58:T58"/>
    <mergeCell ref="S59:T59"/>
    <mergeCell ref="S52:T52"/>
    <mergeCell ref="S53:T53"/>
    <mergeCell ref="S54:T54"/>
    <mergeCell ref="S55:T55"/>
    <mergeCell ref="S48:T48"/>
    <mergeCell ref="S49:T49"/>
    <mergeCell ref="S50:T50"/>
    <mergeCell ref="S51:T51"/>
    <mergeCell ref="S44:T44"/>
    <mergeCell ref="S45:T45"/>
    <mergeCell ref="S46:T46"/>
    <mergeCell ref="S47:T47"/>
    <mergeCell ref="S40:T40"/>
    <mergeCell ref="S41:T41"/>
    <mergeCell ref="S42:T42"/>
    <mergeCell ref="S43:T43"/>
    <mergeCell ref="S36:T36"/>
    <mergeCell ref="S37:T37"/>
    <mergeCell ref="S38:T38"/>
    <mergeCell ref="S39:T39"/>
    <mergeCell ref="S32:T32"/>
    <mergeCell ref="S33:T33"/>
    <mergeCell ref="S34:T34"/>
    <mergeCell ref="S35:T35"/>
    <mergeCell ref="S28:T28"/>
    <mergeCell ref="S29:T29"/>
    <mergeCell ref="S30:T30"/>
    <mergeCell ref="S31:T31"/>
    <mergeCell ref="S122:T122"/>
    <mergeCell ref="S155:T155"/>
    <mergeCell ref="S119:T119"/>
    <mergeCell ref="S120:T120"/>
    <mergeCell ref="S121:T121"/>
    <mergeCell ref="S154:T154"/>
    <mergeCell ref="S135:T135"/>
    <mergeCell ref="S140:T140"/>
    <mergeCell ref="S141:T141"/>
    <mergeCell ref="S145:T145"/>
    <mergeCell ref="S148:T148"/>
    <mergeCell ref="S143:T143"/>
    <mergeCell ref="S144:T144"/>
    <mergeCell ref="S147:T147"/>
    <mergeCell ref="S146:T146"/>
    <mergeCell ref="A129:B132"/>
    <mergeCell ref="C129:K129"/>
    <mergeCell ref="C130:K130"/>
    <mergeCell ref="C132:K132"/>
    <mergeCell ref="S23:T23"/>
    <mergeCell ref="C89:K89"/>
    <mergeCell ref="A113:B116"/>
    <mergeCell ref="C113:K113"/>
    <mergeCell ref="C114:K114"/>
    <mergeCell ref="C116:K116"/>
    <mergeCell ref="A104:B107"/>
    <mergeCell ref="C104:K104"/>
    <mergeCell ref="C105:K105"/>
    <mergeCell ref="C107:K107"/>
    <mergeCell ref="C18:K18"/>
    <mergeCell ref="A95:B98"/>
    <mergeCell ref="C95:K95"/>
    <mergeCell ref="C96:K96"/>
    <mergeCell ref="C98:K98"/>
    <mergeCell ref="A86:B89"/>
    <mergeCell ref="C86:K86"/>
    <mergeCell ref="C87:K87"/>
    <mergeCell ref="S21:T21"/>
    <mergeCell ref="S22:T22"/>
    <mergeCell ref="A1:T1"/>
    <mergeCell ref="S14:T14"/>
    <mergeCell ref="S12:T12"/>
    <mergeCell ref="S13:T13"/>
    <mergeCell ref="A2:B5"/>
    <mergeCell ref="C20:K20"/>
    <mergeCell ref="S11:T11"/>
    <mergeCell ref="S110:T110"/>
    <mergeCell ref="S117:T117"/>
    <mergeCell ref="S90:T90"/>
    <mergeCell ref="S91:T91"/>
    <mergeCell ref="S92:T92"/>
    <mergeCell ref="S99:T99"/>
    <mergeCell ref="S100:T100"/>
    <mergeCell ref="S101:T101"/>
    <mergeCell ref="S109:T109"/>
    <mergeCell ref="S108:T108"/>
    <mergeCell ref="C17:K17"/>
    <mergeCell ref="S142:T142"/>
    <mergeCell ref="S133:T133"/>
    <mergeCell ref="S134:T134"/>
    <mergeCell ref="S126:T126"/>
    <mergeCell ref="S136:T136"/>
    <mergeCell ref="S137:T137"/>
    <mergeCell ref="S138:T138"/>
    <mergeCell ref="S139:T139"/>
    <mergeCell ref="S118:T118"/>
    <mergeCell ref="S159:T159"/>
    <mergeCell ref="S149:T149"/>
    <mergeCell ref="A128:L128"/>
    <mergeCell ref="A6:L6"/>
    <mergeCell ref="A16:L16"/>
    <mergeCell ref="A85:L85"/>
    <mergeCell ref="A94:L94"/>
    <mergeCell ref="A103:L103"/>
    <mergeCell ref="A112:L112"/>
    <mergeCell ref="A17:B20"/>
    <mergeCell ref="S24:T24"/>
    <mergeCell ref="S26:T26"/>
    <mergeCell ref="S164:T164"/>
    <mergeCell ref="S160:T160"/>
    <mergeCell ref="S161:T161"/>
    <mergeCell ref="S162:T162"/>
    <mergeCell ref="S163:T163"/>
    <mergeCell ref="S156:T156"/>
    <mergeCell ref="S157:T157"/>
    <mergeCell ref="S158:T158"/>
    <mergeCell ref="S165:T165"/>
    <mergeCell ref="S166:T166"/>
    <mergeCell ref="S167:T167"/>
    <mergeCell ref="S168:T168"/>
    <mergeCell ref="S169:T169"/>
    <mergeCell ref="S170:T170"/>
    <mergeCell ref="S171:T171"/>
    <mergeCell ref="S172:T172"/>
    <mergeCell ref="S173:T173"/>
    <mergeCell ref="S174:T174"/>
    <mergeCell ref="S175:T175"/>
    <mergeCell ref="S176:T176"/>
    <mergeCell ref="S177:T177"/>
    <mergeCell ref="S178:T178"/>
    <mergeCell ref="S179:T179"/>
    <mergeCell ref="S180:T180"/>
    <mergeCell ref="S181:T181"/>
    <mergeCell ref="S182:T182"/>
    <mergeCell ref="S183:T183"/>
    <mergeCell ref="S184:T184"/>
    <mergeCell ref="S185:T185"/>
    <mergeCell ref="S186:T186"/>
    <mergeCell ref="S187:T187"/>
    <mergeCell ref="S188:T188"/>
    <mergeCell ref="S189:T189"/>
    <mergeCell ref="S190:T190"/>
    <mergeCell ref="S191:T191"/>
    <mergeCell ref="S192:T192"/>
    <mergeCell ref="S193:T193"/>
    <mergeCell ref="S194:T194"/>
    <mergeCell ref="S195:T195"/>
    <mergeCell ref="S196:T196"/>
    <mergeCell ref="S203:T203"/>
    <mergeCell ref="S204:T204"/>
    <mergeCell ref="S197:T197"/>
    <mergeCell ref="S198:T198"/>
    <mergeCell ref="S199:T199"/>
    <mergeCell ref="S200:T200"/>
    <mergeCell ref="S215:T215"/>
    <mergeCell ref="S209:T209"/>
    <mergeCell ref="S210:T210"/>
    <mergeCell ref="S211:T211"/>
    <mergeCell ref="S212:T212"/>
    <mergeCell ref="S25:T25"/>
    <mergeCell ref="S27:T27"/>
    <mergeCell ref="S213:T213"/>
    <mergeCell ref="S214:T214"/>
    <mergeCell ref="S205:T205"/>
    <mergeCell ref="S206:T206"/>
    <mergeCell ref="S207:T207"/>
    <mergeCell ref="S208:T208"/>
    <mergeCell ref="S201:T201"/>
    <mergeCell ref="S202:T202"/>
  </mergeCells>
  <printOptions horizontalCentered="1"/>
  <pageMargins left="0.2" right="0.17" top="0.33" bottom="0.27" header="0.22" footer="0.17"/>
  <pageSetup horizontalDpi="300" verticalDpi="300" orientation="landscape" paperSize="9" scale="64" r:id="rId1"/>
  <rowBreaks count="2" manualBreakCount="2">
    <brk id="93" max="15" man="1"/>
    <brk id="12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.</cp:lastModifiedBy>
  <cp:lastPrinted>2007-01-10T09:57:49Z</cp:lastPrinted>
  <dcterms:created xsi:type="dcterms:W3CDTF">2005-04-28T08:10:49Z</dcterms:created>
  <dcterms:modified xsi:type="dcterms:W3CDTF">2007-01-10T10:38:29Z</dcterms:modified>
  <cp:category/>
  <cp:version/>
  <cp:contentType/>
  <cp:contentStatus/>
</cp:coreProperties>
</file>